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\\administration.stjodijon.com\personnelstjo\Documents\cecile.santigny\Desktop\"/>
    </mc:Choice>
  </mc:AlternateContent>
  <xr:revisionPtr revIDLastSave="0" documentId="8_{677E2069-A658-4524-8763-D8D1DE64B2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acques septembre 2019" sheetId="1" r:id="rId1"/>
  </sheets>
  <calcPr calcId="191029"/>
</workbook>
</file>

<file path=xl/calcChain.xml><?xml version="1.0" encoding="utf-8"?>
<calcChain xmlns="http://schemas.openxmlformats.org/spreadsheetml/2006/main">
  <c r="F21" i="1" l="1"/>
  <c r="D20" i="1"/>
  <c r="E19" i="1"/>
  <c r="F19" i="1" s="1"/>
  <c r="E18" i="1"/>
  <c r="F18" i="1" s="1"/>
  <c r="F16" i="1"/>
  <c r="E16" i="1"/>
  <c r="E15" i="1"/>
  <c r="F15" i="1" s="1"/>
  <c r="D14" i="1"/>
  <c r="E14" i="1" s="1"/>
  <c r="F13" i="1"/>
  <c r="E13" i="1"/>
  <c r="D13" i="1"/>
  <c r="S6" i="1"/>
  <c r="R6" i="1"/>
  <c r="Q6" i="1"/>
  <c r="P6" i="1"/>
  <c r="O6" i="1"/>
  <c r="N6" i="1"/>
  <c r="I6" i="1"/>
  <c r="L26" i="1" s="1"/>
  <c r="P5" i="1"/>
  <c r="S5" i="1" s="1"/>
  <c r="O5" i="1"/>
  <c r="K5" i="1"/>
  <c r="K4" i="1"/>
  <c r="K6" i="1" s="1"/>
  <c r="K10" i="1" s="1"/>
  <c r="N3" i="1"/>
  <c r="D23" i="1" l="1"/>
  <c r="D27" i="1" s="1"/>
  <c r="F14" i="1"/>
  <c r="Q5" i="1"/>
  <c r="R5" i="1"/>
  <c r="E20" i="1"/>
  <c r="E23" i="1" s="1"/>
  <c r="E27" i="1" l="1"/>
  <c r="F20" i="1"/>
  <c r="F23" i="1" s="1"/>
  <c r="I25" i="1" l="1"/>
  <c r="J25" i="1" s="1"/>
  <c r="L25" i="1" s="1"/>
  <c r="L28" i="1" s="1"/>
  <c r="L29" i="1" s="1"/>
  <c r="F27" i="1"/>
  <c r="F24" i="1"/>
  <c r="D25" i="1" s="1"/>
  <c r="D29" i="1" s="1"/>
  <c r="F28" i="1"/>
</calcChain>
</file>

<file path=xl/sharedStrings.xml><?xml version="1.0" encoding="utf-8"?>
<sst xmlns="http://schemas.openxmlformats.org/spreadsheetml/2006/main" count="53" uniqueCount="51">
  <si>
    <t>Septembre</t>
  </si>
  <si>
    <t>SIMULATION  SALAIRE  OGEC   /  EDUC NAT</t>
  </si>
  <si>
    <t>FORFAIT d'EXTERNAT</t>
  </si>
  <si>
    <t>PE</t>
  </si>
  <si>
    <t>Grade</t>
  </si>
  <si>
    <t xml:space="preserve">PE 2CA-SH hors Cl </t>
  </si>
  <si>
    <t>élève collège (à partir du 81ème)</t>
  </si>
  <si>
    <t>élève SEGPA</t>
  </si>
  <si>
    <t>Echelon</t>
  </si>
  <si>
    <t>Indemnité "conseil de direction"</t>
  </si>
  <si>
    <t>à voir par département</t>
  </si>
  <si>
    <t>Conseil Général du Finistère</t>
  </si>
  <si>
    <t>DIFFERENCE</t>
  </si>
  <si>
    <t>valeur du point</t>
  </si>
  <si>
    <t>points OGEC</t>
  </si>
  <si>
    <t xml:space="preserve">indice </t>
  </si>
  <si>
    <t>ETAT</t>
  </si>
  <si>
    <t>Heures dues</t>
  </si>
  <si>
    <t>Total différence par élève</t>
  </si>
  <si>
    <t>Décharge OGEC</t>
  </si>
  <si>
    <t>Heures enseignement</t>
  </si>
  <si>
    <t>Nombre d'élèves dans ma SEGPA</t>
  </si>
  <si>
    <t>Zone indemnité de résidence</t>
  </si>
  <si>
    <t>Nbr enfants pour Supp. Fam.</t>
  </si>
  <si>
    <t>Total différence pour ma SEGPA</t>
  </si>
  <si>
    <t>Ce que nous devrions (à peu près) obtenir</t>
  </si>
  <si>
    <t>Rappel : un courrier de la FNOGEC datant de 1992, explique aux chefs d'établissements que le forfait a été revalorisé pour les élèves de SEGPA pour permettre de payer le responsable. Voir le blog de l'arsec</t>
  </si>
  <si>
    <t>Temps plein Educ Nat</t>
  </si>
  <si>
    <t>Temps partiel EN</t>
  </si>
  <si>
    <t>Contrat OGEC</t>
  </si>
  <si>
    <t>Traitement Brut</t>
  </si>
  <si>
    <t>compensation des heures de décharge</t>
  </si>
  <si>
    <t>Indemnité de résidence</t>
  </si>
  <si>
    <t>Ind Fonct part Prof Ecole</t>
  </si>
  <si>
    <t>ISAE (99,99 €)</t>
  </si>
  <si>
    <t>ISOE (101,13€)</t>
  </si>
  <si>
    <t>Ind Ens Segpa</t>
  </si>
  <si>
    <t>Indemnité compensatrice CSG</t>
  </si>
  <si>
    <t>Spplément familial de traitement</t>
  </si>
  <si>
    <t>Indemnité de responsabilités OGEC</t>
  </si>
  <si>
    <t>Ind. Cons. Dir</t>
  </si>
  <si>
    <t>TOTAL MENSUEL EMPLOYEUR</t>
  </si>
  <si>
    <t>TOTAL ANNUEL EMPLOYEUR</t>
  </si>
  <si>
    <t>reste annuel à l'établissement</t>
  </si>
  <si>
    <t>BRUT</t>
  </si>
  <si>
    <t>total EN + OGEC=</t>
  </si>
  <si>
    <t>de plus qu'un PE à tps plein en SEGPA</t>
  </si>
  <si>
    <t>sur la base  : + 45% du brut</t>
  </si>
  <si>
    <r>
      <rPr>
        <sz val="12"/>
        <color theme="1"/>
        <rFont val="Calibri"/>
      </rPr>
      <t>NET</t>
    </r>
    <r>
      <rPr>
        <sz val="12"/>
        <color rgb="FFFF0000"/>
        <rFont val="Calibri"/>
      </rPr>
      <t xml:space="preserve"> approx</t>
    </r>
    <r>
      <rPr>
        <sz val="12"/>
        <color theme="1"/>
        <rFont val="Calibri"/>
      </rPr>
      <t>. (brut X 0,78)</t>
    </r>
  </si>
  <si>
    <t>/élève</t>
  </si>
  <si>
    <t>Vérifier la zone de résidence de votre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</si>
</sst>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-* #,##0.00\ [$€-40C]_-;\-* #,##0.00\ [$€-40C]_-;_-* &quot;-&quot;??\ [$€-40C]_-;_-@"/>
  </numFmts>
  <fonts count="23">
    <font>
      <sz val="11"/>
      <color theme="1"/>
      <name val="Calibri"/>
      <scheme val="minor"/>
    </font>
    <font>
      <b/>
      <sz val="16"/>
      <color theme="1"/>
      <name val="Calibri"/>
    </font>
    <font>
      <b/>
      <sz val="16"/>
      <color rgb="FFFF0000"/>
      <name val="Calibri"/>
    </font>
    <font>
      <sz val="11"/>
      <name val="Calibri"/>
    </font>
    <font>
      <b/>
      <sz val="11"/>
      <color theme="0"/>
      <name val="Calibri"/>
    </font>
    <font>
      <sz val="72"/>
      <color rgb="FF00B050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FF"/>
      <name val="Calibri"/>
    </font>
    <font>
      <b/>
      <sz val="12"/>
      <color theme="1"/>
      <name val="Calibri"/>
    </font>
    <font>
      <b/>
      <sz val="16"/>
      <color rgb="FFC00000"/>
      <name val="Calibri"/>
    </font>
    <font>
      <b/>
      <sz val="16"/>
      <color rgb="FF00B0F0"/>
      <name val="Calibri"/>
    </font>
    <font>
      <b/>
      <sz val="16"/>
      <color rgb="FF7030A0"/>
      <name val="Calibri"/>
    </font>
    <font>
      <b/>
      <sz val="11"/>
      <color theme="1"/>
      <name val="Calibri"/>
    </font>
    <font>
      <b/>
      <sz val="16"/>
      <color rgb="FF00B050"/>
      <name val="Calibri"/>
    </font>
    <font>
      <sz val="11"/>
      <color rgb="FFFF0000"/>
      <name val="Calibri"/>
    </font>
    <font>
      <sz val="9"/>
      <color theme="1"/>
      <name val="Calibri"/>
    </font>
    <font>
      <sz val="10"/>
      <color theme="1"/>
      <name val="Calibri"/>
    </font>
    <font>
      <sz val="8"/>
      <color theme="1"/>
      <name val="Calibri"/>
    </font>
    <font>
      <sz val="11"/>
      <color theme="0"/>
      <name val="Calibri"/>
    </font>
    <font>
      <sz val="12"/>
      <color theme="1"/>
      <name val="Calibri"/>
    </font>
    <font>
      <sz val="12"/>
      <color rgb="FFFF0000"/>
      <name val="Calibri"/>
    </font>
    <font>
      <sz val="11"/>
      <color theme="1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rgb="FFFF0000"/>
        <bgColor rgb="FFFF0000"/>
      </patternFill>
    </fill>
    <fill>
      <patternFill patternType="solid">
        <fgColor rgb="FFE5B8B7"/>
        <bgColor rgb="FFE5B8B7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FABF8F"/>
        <bgColor rgb="FFFABF8F"/>
      </patternFill>
    </fill>
    <fill>
      <patternFill patternType="solid">
        <fgColor rgb="FFFFC000"/>
        <bgColor rgb="FFFFC000"/>
      </patternFill>
    </fill>
    <fill>
      <patternFill patternType="solid">
        <fgColor rgb="FF0C0C0C"/>
        <bgColor rgb="FF0C0C0C"/>
      </patternFill>
    </fill>
    <fill>
      <patternFill patternType="solid">
        <fgColor rgb="FF92D050"/>
        <bgColor rgb="FF92D050"/>
      </patternFill>
    </fill>
    <fill>
      <patternFill patternType="solid">
        <fgColor rgb="FFC00000"/>
        <bgColor rgb="FFC00000"/>
      </patternFill>
    </fill>
    <fill>
      <patternFill patternType="solid">
        <fgColor rgb="FF92CDDC"/>
        <bgColor rgb="FF92CDDC"/>
      </patternFill>
    </fill>
    <fill>
      <patternFill patternType="solid">
        <fgColor rgb="FFB6DDE8"/>
        <bgColor rgb="FFB6DDE8"/>
      </patternFill>
    </fill>
    <fill>
      <patternFill patternType="solid">
        <fgColor rgb="FFD6E3BC"/>
        <bgColor rgb="FFD6E3BC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0" fontId="6" fillId="4" borderId="8" xfId="0" applyFont="1" applyFill="1" applyBorder="1"/>
    <xf numFmtId="0" fontId="6" fillId="5" borderId="8" xfId="0" applyFont="1" applyFill="1" applyBorder="1" applyAlignment="1">
      <alignment horizontal="center"/>
    </xf>
    <xf numFmtId="0" fontId="6" fillId="0" borderId="0" xfId="0" applyFont="1"/>
    <xf numFmtId="0" fontId="6" fillId="0" borderId="9" xfId="0" applyFont="1" applyBorder="1"/>
    <xf numFmtId="0" fontId="6" fillId="0" borderId="10" xfId="0" applyFont="1" applyBorder="1"/>
    <xf numFmtId="0" fontId="7" fillId="0" borderId="0" xfId="0" applyFont="1"/>
    <xf numFmtId="0" fontId="6" fillId="6" borderId="8" xfId="0" applyFont="1" applyFill="1" applyBorder="1"/>
    <xf numFmtId="0" fontId="6" fillId="8" borderId="12" xfId="0" applyFont="1" applyFill="1" applyBorder="1"/>
    <xf numFmtId="164" fontId="6" fillId="0" borderId="0" xfId="0" applyNumberFormat="1" applyFont="1"/>
    <xf numFmtId="0" fontId="6" fillId="6" borderId="8" xfId="0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top"/>
    </xf>
    <xf numFmtId="165" fontId="6" fillId="8" borderId="12" xfId="0" applyNumberFormat="1" applyFont="1" applyFill="1" applyBorder="1"/>
    <xf numFmtId="0" fontId="1" fillId="5" borderId="8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165" fontId="6" fillId="0" borderId="0" xfId="0" applyNumberFormat="1" applyFont="1"/>
    <xf numFmtId="0" fontId="11" fillId="5" borderId="8" xfId="0" applyFont="1" applyFill="1" applyBorder="1" applyAlignment="1">
      <alignment horizontal="center"/>
    </xf>
    <xf numFmtId="0" fontId="6" fillId="0" borderId="15" xfId="0" applyFont="1" applyBorder="1"/>
    <xf numFmtId="165" fontId="6" fillId="0" borderId="16" xfId="0" applyNumberFormat="1" applyFont="1" applyBorder="1"/>
    <xf numFmtId="0" fontId="12" fillId="5" borderId="8" xfId="0" applyFont="1" applyFill="1" applyBorder="1" applyAlignment="1">
      <alignment horizontal="center"/>
    </xf>
    <xf numFmtId="0" fontId="13" fillId="9" borderId="19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right"/>
    </xf>
    <xf numFmtId="0" fontId="13" fillId="9" borderId="8" xfId="0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65" fontId="13" fillId="9" borderId="8" xfId="0" applyNumberFormat="1" applyFont="1" applyFill="1" applyBorder="1"/>
    <xf numFmtId="0" fontId="6" fillId="0" borderId="0" xfId="0" applyFont="1" applyAlignment="1">
      <alignment vertical="top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" fontId="6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164" fontId="6" fillId="11" borderId="29" xfId="0" applyNumberFormat="1" applyFont="1" applyFill="1" applyBorder="1" applyAlignment="1">
      <alignment horizontal="center"/>
    </xf>
    <xf numFmtId="2" fontId="6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right"/>
    </xf>
    <xf numFmtId="164" fontId="18" fillId="0" borderId="27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164" fontId="19" fillId="12" borderId="29" xfId="0" applyNumberFormat="1" applyFont="1" applyFill="1" applyBorder="1" applyAlignment="1">
      <alignment horizontal="center"/>
    </xf>
    <xf numFmtId="164" fontId="19" fillId="12" borderId="8" xfId="0" applyNumberFormat="1" applyFont="1" applyFill="1" applyBorder="1"/>
    <xf numFmtId="164" fontId="15" fillId="0" borderId="0" xfId="0" applyNumberFormat="1" applyFont="1"/>
    <xf numFmtId="164" fontId="6" fillId="0" borderId="32" xfId="0" applyNumberFormat="1" applyFont="1" applyBorder="1" applyAlignment="1">
      <alignment horizontal="center"/>
    </xf>
    <xf numFmtId="0" fontId="20" fillId="0" borderId="0" xfId="0" applyFont="1"/>
    <xf numFmtId="164" fontId="20" fillId="14" borderId="33" xfId="0" applyNumberFormat="1" applyFont="1" applyFill="1" applyBorder="1" applyAlignment="1">
      <alignment horizontal="center"/>
    </xf>
    <xf numFmtId="164" fontId="20" fillId="14" borderId="34" xfId="0" applyNumberFormat="1" applyFont="1" applyFill="1" applyBorder="1" applyAlignment="1">
      <alignment horizontal="center"/>
    </xf>
    <xf numFmtId="164" fontId="21" fillId="14" borderId="29" xfId="0" applyNumberFormat="1" applyFont="1" applyFill="1" applyBorder="1" applyAlignment="1">
      <alignment horizontal="center"/>
    </xf>
    <xf numFmtId="164" fontId="21" fillId="0" borderId="0" xfId="0" applyNumberFormat="1" applyFont="1"/>
    <xf numFmtId="2" fontId="20" fillId="0" borderId="0" xfId="0" applyNumberFormat="1" applyFont="1"/>
    <xf numFmtId="164" fontId="20" fillId="14" borderId="35" xfId="0" applyNumberFormat="1" applyFont="1" applyFill="1" applyBorder="1" applyAlignment="1">
      <alignment horizontal="center"/>
    </xf>
    <xf numFmtId="164" fontId="20" fillId="14" borderId="36" xfId="0" applyNumberFormat="1" applyFont="1" applyFill="1" applyBorder="1"/>
    <xf numFmtId="164" fontId="20" fillId="14" borderId="37" xfId="0" applyNumberFormat="1" applyFont="1" applyFill="1" applyBorder="1"/>
    <xf numFmtId="164" fontId="20" fillId="0" borderId="0" xfId="0" applyNumberFormat="1" applyFont="1"/>
    <xf numFmtId="164" fontId="20" fillId="14" borderId="38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horizontal="center"/>
    </xf>
    <xf numFmtId="165" fontId="20" fillId="13" borderId="8" xfId="0" applyNumberFormat="1" applyFont="1" applyFill="1" applyBorder="1"/>
    <xf numFmtId="0" fontId="20" fillId="13" borderId="8" xfId="0" applyFont="1" applyFill="1" applyBorder="1"/>
    <xf numFmtId="164" fontId="20" fillId="15" borderId="33" xfId="0" applyNumberFormat="1" applyFont="1" applyFill="1" applyBorder="1" applyAlignment="1">
      <alignment horizontal="center"/>
    </xf>
    <xf numFmtId="164" fontId="21" fillId="15" borderId="33" xfId="0" applyNumberFormat="1" applyFont="1" applyFill="1" applyBorder="1" applyAlignment="1">
      <alignment horizontal="center"/>
    </xf>
    <xf numFmtId="164" fontId="20" fillId="15" borderId="35" xfId="0" applyNumberFormat="1" applyFont="1" applyFill="1" applyBorder="1" applyAlignment="1">
      <alignment horizontal="center"/>
    </xf>
    <xf numFmtId="164" fontId="20" fillId="15" borderId="36" xfId="0" applyNumberFormat="1" applyFont="1" applyFill="1" applyBorder="1"/>
    <xf numFmtId="164" fontId="20" fillId="15" borderId="37" xfId="0" applyNumberFormat="1" applyFont="1" applyFill="1" applyBorder="1"/>
    <xf numFmtId="164" fontId="20" fillId="15" borderId="38" xfId="0" applyNumberFormat="1" applyFont="1" applyFill="1" applyBorder="1"/>
    <xf numFmtId="164" fontId="20" fillId="15" borderId="38" xfId="0" applyNumberFormat="1" applyFont="1" applyFill="1" applyBorder="1" applyAlignment="1">
      <alignment vertical="center"/>
    </xf>
    <xf numFmtId="0" fontId="22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Font="1" applyAlignment="1"/>
    <xf numFmtId="165" fontId="6" fillId="0" borderId="0" xfId="0" applyNumberFormat="1" applyFont="1" applyAlignment="1">
      <alignment horizontal="center" wrapText="1"/>
    </xf>
    <xf numFmtId="0" fontId="3" fillId="0" borderId="16" xfId="0" applyFont="1" applyBorder="1"/>
    <xf numFmtId="0" fontId="6" fillId="4" borderId="1" xfId="0" applyFont="1" applyFill="1" applyBorder="1" applyAlignment="1">
      <alignment horizontal="center"/>
    </xf>
    <xf numFmtId="0" fontId="3" fillId="0" borderId="2" xfId="0" applyFont="1" applyBorder="1"/>
    <xf numFmtId="0" fontId="6" fillId="0" borderId="20" xfId="0" applyFont="1" applyBorder="1" applyAlignment="1">
      <alignment horizontal="center"/>
    </xf>
    <xf numFmtId="0" fontId="3" fillId="0" borderId="20" xfId="0" applyFont="1" applyBorder="1"/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4" fillId="3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5" fillId="3" borderId="7" xfId="0" applyFont="1" applyFill="1" applyBorder="1" applyAlignment="1">
      <alignment horizontal="center" vertical="center"/>
    </xf>
    <xf numFmtId="0" fontId="3" fillId="0" borderId="11" xfId="0" applyFont="1" applyBorder="1"/>
    <xf numFmtId="0" fontId="6" fillId="0" borderId="0" xfId="0" applyFont="1" applyAlignment="1">
      <alignment horizontal="center" vertical="top" wrapText="1"/>
    </xf>
    <xf numFmtId="0" fontId="6" fillId="6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7" borderId="9" xfId="0" applyFont="1" applyFill="1" applyBorder="1" applyAlignment="1">
      <alignment wrapText="1"/>
    </xf>
    <xf numFmtId="0" fontId="3" fillId="0" borderId="9" xfId="0" applyFont="1" applyBorder="1"/>
    <xf numFmtId="164" fontId="6" fillId="0" borderId="0" xfId="0" applyNumberFormat="1" applyFont="1" applyAlignment="1">
      <alignment horizontal="center" wrapText="1"/>
    </xf>
    <xf numFmtId="0" fontId="20" fillId="13" borderId="21" xfId="0" applyFont="1" applyFill="1" applyBorder="1" applyAlignment="1">
      <alignment horizontal="left" vertical="center" wrapText="1"/>
    </xf>
    <xf numFmtId="0" fontId="3" fillId="0" borderId="22" xfId="0" applyFont="1" applyBorder="1"/>
    <xf numFmtId="0" fontId="3" fillId="0" borderId="26" xfId="0" applyFont="1" applyBorder="1"/>
    <xf numFmtId="2" fontId="20" fillId="14" borderId="7" xfId="0" applyNumberFormat="1" applyFont="1" applyFill="1" applyBorder="1" applyAlignment="1">
      <alignment horizontal="center" vertical="center"/>
    </xf>
    <xf numFmtId="0" fontId="20" fillId="15" borderId="7" xfId="0" applyFont="1" applyFill="1" applyBorder="1" applyAlignment="1">
      <alignment horizontal="center" vertical="center" wrapText="1"/>
    </xf>
    <xf numFmtId="165" fontId="6" fillId="8" borderId="14" xfId="0" applyNumberFormat="1" applyFont="1" applyFill="1" applyBorder="1" applyAlignment="1">
      <alignment horizontal="center" vertical="center"/>
    </xf>
    <xf numFmtId="0" fontId="3" fillId="0" borderId="17" xfId="0" applyFont="1" applyBorder="1"/>
    <xf numFmtId="0" fontId="13" fillId="9" borderId="18" xfId="0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0" fontId="15" fillId="10" borderId="21" xfId="0" applyFont="1" applyFill="1" applyBorder="1" applyAlignment="1">
      <alignment horizontal="center" wrapText="1"/>
    </xf>
    <xf numFmtId="164" fontId="16" fillId="11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/>
    <xf numFmtId="164" fontId="6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4</xdr:row>
      <xdr:rowOff>9525</xdr:rowOff>
    </xdr:from>
    <xdr:ext cx="1581150" cy="209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64950" y="3684750"/>
          <a:ext cx="1562100" cy="1905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1</xdr:col>
      <xdr:colOff>752475</xdr:colOff>
      <xdr:row>5</xdr:row>
      <xdr:rowOff>19050</xdr:rowOff>
    </xdr:from>
    <xdr:ext cx="1476375" cy="2190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17338" y="3679988"/>
          <a:ext cx="1457325" cy="200025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1</xdr:col>
      <xdr:colOff>990600</xdr:colOff>
      <xdr:row>6</xdr:row>
      <xdr:rowOff>9525</xdr:rowOff>
    </xdr:from>
    <xdr:ext cx="1257300" cy="2095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726875" y="3684750"/>
          <a:ext cx="1238250" cy="1905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1</xdr:col>
      <xdr:colOff>1295400</xdr:colOff>
      <xdr:row>7</xdr:row>
      <xdr:rowOff>-9525</xdr:rowOff>
    </xdr:from>
    <xdr:ext cx="904875" cy="2381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03088" y="3670463"/>
          <a:ext cx="885825" cy="219075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1</xdr:col>
      <xdr:colOff>1181100</xdr:colOff>
      <xdr:row>9</xdr:row>
      <xdr:rowOff>-9525</xdr:rowOff>
    </xdr:from>
    <xdr:ext cx="904875" cy="238125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3088" y="3670463"/>
          <a:ext cx="885825" cy="219075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3</xdr:col>
      <xdr:colOff>-9525</xdr:colOff>
      <xdr:row>20</xdr:row>
      <xdr:rowOff>-9525</xdr:rowOff>
    </xdr:from>
    <xdr:ext cx="2486025" cy="1905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12513" y="3694275"/>
          <a:ext cx="2466975" cy="17145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10</xdr:col>
      <xdr:colOff>85725</xdr:colOff>
      <xdr:row>24</xdr:row>
      <xdr:rowOff>-9525</xdr:rowOff>
    </xdr:from>
    <xdr:ext cx="704850" cy="1428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03100" y="3718088"/>
          <a:ext cx="685800" cy="123825"/>
        </a:xfrm>
        <a:prstGeom prst="right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11</xdr:col>
      <xdr:colOff>104775</xdr:colOff>
      <xdr:row>9</xdr:row>
      <xdr:rowOff>123825</xdr:rowOff>
    </xdr:from>
    <xdr:ext cx="209550" cy="25241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50750" y="2527463"/>
          <a:ext cx="190500" cy="2505075"/>
        </a:xfrm>
        <a:prstGeom prst="down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142875</xdr:colOff>
      <xdr:row>10</xdr:row>
      <xdr:rowOff>-9525</xdr:rowOff>
    </xdr:from>
    <xdr:ext cx="1876425" cy="280035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17313" y="2389350"/>
          <a:ext cx="1857375" cy="2781300"/>
        </a:xfrm>
        <a:prstGeom prst="ellipse">
          <a:avLst/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Complétez la pointe des flèches.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600"/>
            <a:buFont typeface="Calibri"/>
            <a:buNone/>
          </a:pPr>
          <a:r>
            <a:rPr lang="en-US" sz="16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(L'indice 826 est une fin de carrière.)</a:t>
          </a:r>
          <a:endParaRPr sz="1400"/>
        </a:p>
      </xdr:txBody>
    </xdr:sp>
    <xdr:clientData fLocksWithSheet="0"/>
  </xdr:oneCellAnchor>
  <xdr:oneCellAnchor>
    <xdr:from>
      <xdr:col>1</xdr:col>
      <xdr:colOff>1200150</xdr:colOff>
      <xdr:row>8</xdr:row>
      <xdr:rowOff>-9525</xdr:rowOff>
    </xdr:from>
    <xdr:ext cx="904875" cy="238125"/>
    <xdr:sp macro="" textlink="">
      <xdr:nvSpPr>
        <xdr:cNvPr id="11" name="Shape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903088" y="3670463"/>
          <a:ext cx="885825" cy="219075"/>
        </a:xfrm>
        <a:prstGeom prst="rightArrow">
          <a:avLst>
            <a:gd name="adj1" fmla="val 50000"/>
            <a:gd name="adj2" fmla="val 50000"/>
          </a:avLst>
        </a:prstGeom>
        <a:solidFill>
          <a:schemeClr val="accent2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 cap="none"/>
        </a:p>
      </xdr:txBody>
    </xdr:sp>
    <xdr:clientData fLocksWithSheet="0"/>
  </xdr:oneCellAnchor>
  <xdr:oneCellAnchor>
    <xdr:from>
      <xdr:col>0</xdr:col>
      <xdr:colOff>171450</xdr:colOff>
      <xdr:row>8</xdr:row>
      <xdr:rowOff>76200</xdr:rowOff>
    </xdr:from>
    <xdr:ext cx="200025" cy="4295775"/>
    <xdr:sp macro="" textlink="">
      <xdr:nvSpPr>
        <xdr:cNvPr id="12" name="Shap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55513" y="1641638"/>
          <a:ext cx="180975" cy="4276725"/>
        </a:xfrm>
        <a:prstGeom prst="downArrow">
          <a:avLst>
            <a:gd name="adj1" fmla="val 50000"/>
            <a:gd name="adj2" fmla="val 50000"/>
          </a:avLst>
        </a:prstGeom>
        <a:solidFill>
          <a:schemeClr val="accent1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00"/>
  <sheetViews>
    <sheetView tabSelected="1" workbookViewId="0"/>
  </sheetViews>
  <sheetFormatPr baseColWidth="10" defaultColWidth="14.42578125" defaultRowHeight="15" customHeight="1"/>
  <cols>
    <col min="1" max="1" width="15.7109375" customWidth="1"/>
    <col min="2" max="2" width="21.5703125" customWidth="1"/>
    <col min="3" max="3" width="28.140625" customWidth="1"/>
    <col min="4" max="4" width="18.42578125" customWidth="1"/>
    <col min="5" max="6" width="16.140625" customWidth="1"/>
    <col min="7" max="7" width="13.140625" customWidth="1"/>
    <col min="8" max="8" width="15.5703125" customWidth="1"/>
    <col min="9" max="10" width="17.5703125" customWidth="1"/>
    <col min="11" max="11" width="13" customWidth="1"/>
    <col min="12" max="12" width="13.28515625" customWidth="1"/>
    <col min="13" max="13" width="10.42578125" customWidth="1"/>
    <col min="14" max="17" width="10.42578125" hidden="1" customWidth="1"/>
    <col min="18" max="18" width="12.42578125" hidden="1" customWidth="1"/>
    <col min="19" max="19" width="13.7109375" hidden="1" customWidth="1"/>
    <col min="20" max="21" width="2.28515625" customWidth="1"/>
    <col min="22" max="23" width="10.7109375" customWidth="1"/>
  </cols>
  <sheetData>
    <row r="1" spans="1:23" ht="21" customHeight="1">
      <c r="A1" s="1">
        <v>2020</v>
      </c>
      <c r="B1" s="1" t="s">
        <v>0</v>
      </c>
      <c r="C1" s="76" t="s">
        <v>1</v>
      </c>
      <c r="D1" s="73"/>
      <c r="E1" s="73"/>
      <c r="F1" s="73"/>
      <c r="G1" s="77"/>
      <c r="H1" s="78" t="s">
        <v>2</v>
      </c>
      <c r="I1" s="79"/>
      <c r="J1" s="79"/>
      <c r="K1" s="80"/>
    </row>
    <row r="2" spans="1:23" ht="18.75" customHeight="1">
      <c r="A2" s="81" t="s">
        <v>3</v>
      </c>
      <c r="B2" s="2" t="s">
        <v>4</v>
      </c>
      <c r="C2" s="3" t="s">
        <v>5</v>
      </c>
      <c r="D2" s="4"/>
      <c r="E2" s="4"/>
      <c r="F2" s="4"/>
      <c r="G2" s="4"/>
      <c r="H2" s="5"/>
      <c r="I2" s="83" t="s">
        <v>6</v>
      </c>
      <c r="J2" s="68" t="s">
        <v>7</v>
      </c>
      <c r="K2" s="6"/>
      <c r="N2" s="7">
        <v>1</v>
      </c>
      <c r="O2" s="7">
        <v>2</v>
      </c>
      <c r="P2" s="7">
        <v>3</v>
      </c>
      <c r="Q2" s="7">
        <v>4</v>
      </c>
      <c r="R2" s="7">
        <v>5</v>
      </c>
      <c r="S2" s="7">
        <v>6</v>
      </c>
    </row>
    <row r="3" spans="1:23" ht="18.75" customHeight="1">
      <c r="A3" s="82"/>
      <c r="B3" s="2" t="s">
        <v>8</v>
      </c>
      <c r="C3" s="3">
        <v>6</v>
      </c>
      <c r="D3" s="8"/>
      <c r="E3" s="84" t="s">
        <v>9</v>
      </c>
      <c r="F3" s="4"/>
      <c r="G3" s="85" t="s">
        <v>10</v>
      </c>
      <c r="H3" s="86" t="s">
        <v>11</v>
      </c>
      <c r="I3" s="69"/>
      <c r="J3" s="69"/>
      <c r="K3" s="9" t="s">
        <v>12</v>
      </c>
      <c r="N3" s="10">
        <f>2.29</f>
        <v>2.29</v>
      </c>
      <c r="O3" s="10">
        <v>10.67</v>
      </c>
      <c r="P3" s="10">
        <v>15.24</v>
      </c>
      <c r="Q3" s="10">
        <v>4.57</v>
      </c>
      <c r="R3" s="10"/>
      <c r="S3" s="10"/>
    </row>
    <row r="4" spans="1:23" ht="18.75" customHeight="1">
      <c r="A4" s="82"/>
      <c r="B4" s="2" t="s">
        <v>13</v>
      </c>
      <c r="C4" s="3">
        <v>4.6860249999999999</v>
      </c>
      <c r="D4" s="11" t="s">
        <v>14</v>
      </c>
      <c r="E4" s="82"/>
      <c r="F4" s="4"/>
      <c r="G4" s="69"/>
      <c r="H4" s="87"/>
      <c r="I4" s="12">
        <v>203</v>
      </c>
      <c r="J4" s="12">
        <v>488</v>
      </c>
      <c r="K4" s="13">
        <f t="shared" ref="K4:K5" si="0">J4-I4</f>
        <v>285</v>
      </c>
      <c r="N4" s="10"/>
      <c r="O4" s="4">
        <v>3</v>
      </c>
      <c r="P4" s="4">
        <v>8</v>
      </c>
      <c r="Q4" s="4">
        <v>6</v>
      </c>
      <c r="R4" s="4"/>
      <c r="S4" s="4"/>
    </row>
    <row r="5" spans="1:23" ht="18.75" customHeight="1">
      <c r="A5" s="82"/>
      <c r="B5" s="2" t="s">
        <v>15</v>
      </c>
      <c r="C5" s="14">
        <v>756</v>
      </c>
      <c r="D5" s="15">
        <v>90</v>
      </c>
      <c r="E5" s="82"/>
      <c r="F5" s="4"/>
      <c r="G5" s="4"/>
      <c r="H5" s="16" t="s">
        <v>16</v>
      </c>
      <c r="I5" s="12">
        <v>436.54</v>
      </c>
      <c r="J5" s="12">
        <v>973.58</v>
      </c>
      <c r="K5" s="13">
        <f t="shared" si="0"/>
        <v>537.04</v>
      </c>
      <c r="N5" s="10"/>
      <c r="O5" s="10">
        <f t="shared" ref="O5:P5" si="1">$D$13*O4/100</f>
        <v>106.27904699999999</v>
      </c>
      <c r="P5" s="10">
        <f t="shared" si="1"/>
        <v>283.41079200000001</v>
      </c>
      <c r="Q5" s="10">
        <f t="shared" ref="Q5:S5" si="2">($D$13*$Q$4/100)*(Q2-3)+$P$5</f>
        <v>495.968886</v>
      </c>
      <c r="R5" s="10">
        <f t="shared" si="2"/>
        <v>708.52697999999998</v>
      </c>
      <c r="S5" s="10">
        <f t="shared" si="2"/>
        <v>921.08507399999996</v>
      </c>
    </row>
    <row r="6" spans="1:23" ht="18.75" customHeight="1">
      <c r="A6" s="82"/>
      <c r="B6" s="2" t="s">
        <v>17</v>
      </c>
      <c r="C6" s="17">
        <v>21</v>
      </c>
      <c r="D6" s="4"/>
      <c r="E6" s="4"/>
      <c r="F6" s="4"/>
      <c r="G6" s="4"/>
      <c r="H6" s="5"/>
      <c r="I6" s="18">
        <f>I4+I5</f>
        <v>639.54</v>
      </c>
      <c r="J6" s="70" t="s">
        <v>18</v>
      </c>
      <c r="K6" s="94">
        <f>K4+K5</f>
        <v>822.04</v>
      </c>
      <c r="N6" s="10">
        <f>IF($C$5&lt;450,2.29,IF($C$5&gt;717,2.29,N3+N5))</f>
        <v>2.29</v>
      </c>
      <c r="O6" s="10">
        <f>IF($C$5&lt;450,73.79,IF($C$5&gt;717,111.47,O3+O5))</f>
        <v>111.47</v>
      </c>
      <c r="P6" s="10">
        <f>IF($C$5&lt;450,183.56,IF($C$5&gt;717,284.03,P3+P5))</f>
        <v>284.02999999999997</v>
      </c>
      <c r="Q6" s="10">
        <f t="shared" ref="Q6:S6" si="3">IF($C$5&lt;450,183.56+(Q2-3)*130.81,IF($C$5&gt;717,284.03+(Q2-3)*206.17,Q3+Q5))</f>
        <v>490.19999999999993</v>
      </c>
      <c r="R6" s="10">
        <f t="shared" si="3"/>
        <v>696.36999999999989</v>
      </c>
      <c r="S6" s="10">
        <f t="shared" si="3"/>
        <v>902.54</v>
      </c>
    </row>
    <row r="7" spans="1:23" ht="18.75" customHeight="1">
      <c r="A7" s="82"/>
      <c r="B7" s="2" t="s">
        <v>19</v>
      </c>
      <c r="C7" s="19">
        <v>9</v>
      </c>
      <c r="D7" s="4"/>
      <c r="E7" s="4"/>
      <c r="F7" s="4"/>
      <c r="G7" s="4"/>
      <c r="H7" s="20"/>
      <c r="I7" s="21"/>
      <c r="J7" s="71"/>
      <c r="K7" s="95"/>
    </row>
    <row r="8" spans="1:23" ht="18.75" customHeight="1">
      <c r="A8" s="82"/>
      <c r="B8" s="2" t="s">
        <v>20</v>
      </c>
      <c r="C8" s="22">
        <v>12.5</v>
      </c>
      <c r="D8" s="4"/>
      <c r="E8" s="4"/>
      <c r="F8" s="4"/>
      <c r="G8" s="4"/>
      <c r="H8" s="96" t="s">
        <v>21</v>
      </c>
      <c r="I8" s="79"/>
      <c r="J8" s="79"/>
      <c r="K8" s="23">
        <v>60</v>
      </c>
      <c r="Q8" s="10"/>
    </row>
    <row r="9" spans="1:23" ht="18.75" customHeight="1">
      <c r="A9" s="72" t="s">
        <v>22</v>
      </c>
      <c r="B9" s="73"/>
      <c r="C9" s="24">
        <v>3</v>
      </c>
      <c r="D9" s="4"/>
      <c r="E9" s="4"/>
      <c r="F9" s="4"/>
      <c r="G9" s="4"/>
      <c r="H9" s="25"/>
      <c r="I9" s="25"/>
      <c r="J9" s="25"/>
      <c r="K9" s="26"/>
    </row>
    <row r="10" spans="1:23" ht="18.75" customHeight="1">
      <c r="A10" s="72" t="s">
        <v>23</v>
      </c>
      <c r="B10" s="73"/>
      <c r="C10" s="27">
        <v>0</v>
      </c>
      <c r="D10" s="4"/>
      <c r="E10" s="4"/>
      <c r="F10" s="4"/>
      <c r="G10" s="4"/>
      <c r="H10" s="97" t="s">
        <v>24</v>
      </c>
      <c r="I10" s="73"/>
      <c r="J10" s="73"/>
      <c r="K10" s="28">
        <f>K6*K8</f>
        <v>49322.399999999994</v>
      </c>
    </row>
    <row r="11" spans="1:23">
      <c r="A11" s="4"/>
      <c r="B11" s="4"/>
      <c r="C11" s="4"/>
      <c r="D11" s="74" t="s">
        <v>25</v>
      </c>
      <c r="E11" s="75"/>
      <c r="F11" s="75"/>
      <c r="G11" s="4"/>
      <c r="H11" s="98" t="s">
        <v>26</v>
      </c>
      <c r="I11" s="90"/>
      <c r="J11" s="90"/>
      <c r="K11" s="90"/>
    </row>
    <row r="12" spans="1:23" ht="35.25" customHeight="1">
      <c r="A12" s="29"/>
      <c r="B12" s="29"/>
      <c r="C12" s="29"/>
      <c r="D12" s="30" t="s">
        <v>27</v>
      </c>
      <c r="E12" s="31" t="s">
        <v>28</v>
      </c>
      <c r="F12" s="32" t="s">
        <v>29</v>
      </c>
      <c r="G12" s="33"/>
      <c r="H12" s="91"/>
      <c r="I12" s="69"/>
      <c r="J12" s="69"/>
      <c r="K12" s="6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>
      <c r="A13" s="4"/>
      <c r="B13" s="4">
        <v>101000</v>
      </c>
      <c r="C13" s="4" t="s">
        <v>30</v>
      </c>
      <c r="D13" s="34">
        <f>C4*C5</f>
        <v>3542.6349</v>
      </c>
      <c r="E13" s="35">
        <f t="shared" ref="E13:E16" si="4">D13/C$6*C$8</f>
        <v>2108.7112499999998</v>
      </c>
      <c r="F13" s="36">
        <f t="shared" ref="F13:F14" si="5">D13/C$6*C$7</f>
        <v>1518.2720999999999</v>
      </c>
      <c r="G13" s="99" t="s">
        <v>31</v>
      </c>
      <c r="H13" s="10"/>
      <c r="I13" s="10"/>
      <c r="J13" s="37"/>
      <c r="L13" s="37"/>
      <c r="M13" s="37"/>
    </row>
    <row r="14" spans="1:23">
      <c r="A14" s="4"/>
      <c r="B14" s="4"/>
      <c r="C14" s="4" t="s">
        <v>32</v>
      </c>
      <c r="D14" s="34">
        <f>IF(C9=1,D13*0.03,IF(C9=2,D13*0.01,0))</f>
        <v>0</v>
      </c>
      <c r="E14" s="35">
        <f t="shared" si="4"/>
        <v>0</v>
      </c>
      <c r="F14" s="36">
        <f t="shared" si="5"/>
        <v>0</v>
      </c>
      <c r="G14" s="100"/>
      <c r="H14" s="10"/>
      <c r="I14" s="10"/>
      <c r="J14" s="37"/>
      <c r="L14" s="37"/>
      <c r="M14" s="37"/>
    </row>
    <row r="15" spans="1:23">
      <c r="A15" s="4"/>
      <c r="B15" s="4">
        <v>200408</v>
      </c>
      <c r="C15" s="4" t="s">
        <v>33</v>
      </c>
      <c r="D15" s="34">
        <v>70.342758620689665</v>
      </c>
      <c r="E15" s="35">
        <f t="shared" si="4"/>
        <v>41.87068965517242</v>
      </c>
      <c r="F15" s="36">
        <f t="shared" ref="F15:F16" si="6">D15-E15</f>
        <v>28.472068965517245</v>
      </c>
      <c r="G15" s="100"/>
      <c r="H15" s="10"/>
      <c r="I15" s="10"/>
      <c r="J15" s="37"/>
      <c r="L15" s="37"/>
      <c r="M15" s="37"/>
    </row>
    <row r="16" spans="1:23">
      <c r="A16" s="4"/>
      <c r="B16" s="4">
        <v>201914</v>
      </c>
      <c r="C16" s="4" t="s">
        <v>34</v>
      </c>
      <c r="D16" s="34">
        <v>99.988965517241382</v>
      </c>
      <c r="E16" s="35">
        <f t="shared" si="4"/>
        <v>59.517241379310349</v>
      </c>
      <c r="F16" s="36">
        <f t="shared" si="6"/>
        <v>40.471724137931034</v>
      </c>
      <c r="G16" s="100"/>
      <c r="H16" s="101"/>
      <c r="I16" s="69"/>
      <c r="J16" s="69"/>
      <c r="K16" s="69"/>
      <c r="L16" s="37"/>
      <c r="M16" s="37"/>
    </row>
    <row r="17" spans="1:23">
      <c r="A17" s="4"/>
      <c r="B17" s="4">
        <v>200364</v>
      </c>
      <c r="C17" s="4" t="s">
        <v>35</v>
      </c>
      <c r="D17" s="34">
        <v>0</v>
      </c>
      <c r="E17" s="35"/>
      <c r="F17" s="36"/>
      <c r="G17" s="100"/>
      <c r="H17" s="69"/>
      <c r="I17" s="69"/>
      <c r="J17" s="69"/>
      <c r="K17" s="69"/>
      <c r="L17" s="37"/>
      <c r="M17" s="37"/>
    </row>
    <row r="18" spans="1:23">
      <c r="A18" s="4"/>
      <c r="B18" s="4">
        <v>201994</v>
      </c>
      <c r="C18" s="4" t="s">
        <v>36</v>
      </c>
      <c r="D18" s="34">
        <v>147.07241379310344</v>
      </c>
      <c r="E18" s="35">
        <f t="shared" ref="E18:E20" si="7">D18/C$6*C$8</f>
        <v>87.543103448275843</v>
      </c>
      <c r="F18" s="36">
        <f t="shared" ref="F18:F20" si="8">D18-E18</f>
        <v>59.529310344827593</v>
      </c>
      <c r="G18" s="100"/>
      <c r="H18" s="69"/>
      <c r="I18" s="69"/>
      <c r="J18" s="69"/>
      <c r="K18" s="69"/>
    </row>
    <row r="19" spans="1:23">
      <c r="A19" s="4"/>
      <c r="B19" s="4">
        <v>202206</v>
      </c>
      <c r="C19" s="4" t="s">
        <v>37</v>
      </c>
      <c r="D19" s="34">
        <v>34.03448275862069</v>
      </c>
      <c r="E19" s="35">
        <f t="shared" si="7"/>
        <v>20.258620689655174</v>
      </c>
      <c r="F19" s="36">
        <f t="shared" si="8"/>
        <v>13.775862068965516</v>
      </c>
      <c r="G19" s="100"/>
      <c r="H19" s="69"/>
      <c r="I19" s="69"/>
      <c r="J19" s="69"/>
      <c r="K19" s="69"/>
    </row>
    <row r="20" spans="1:23">
      <c r="A20" s="4"/>
      <c r="B20" s="4"/>
      <c r="C20" s="38" t="s">
        <v>38</v>
      </c>
      <c r="D20" s="34">
        <f>IF(C10=0,0,IF(C10=1,N6,IF(C10=2,O6,IF(C10=3,P6,IF(C10=4,Q6,IF(C10=5,R6,IF(C10=6,S6,"")))))))</f>
        <v>0</v>
      </c>
      <c r="E20" s="35">
        <f t="shared" si="7"/>
        <v>0</v>
      </c>
      <c r="F20" s="36">
        <f t="shared" si="8"/>
        <v>0</v>
      </c>
      <c r="G20" s="100"/>
      <c r="H20" s="10"/>
      <c r="I20" s="10"/>
      <c r="J20" s="37"/>
      <c r="K20" s="37"/>
    </row>
    <row r="21" spans="1:23" ht="15.75" customHeight="1">
      <c r="A21" s="4"/>
      <c r="B21" s="4"/>
      <c r="C21" s="39" t="s">
        <v>39</v>
      </c>
      <c r="D21" s="40"/>
      <c r="E21" s="41"/>
      <c r="F21" s="42">
        <f>D5*C4</f>
        <v>421.74225000000001</v>
      </c>
      <c r="G21" s="43" t="s">
        <v>40</v>
      </c>
      <c r="H21" s="10"/>
      <c r="I21" s="44"/>
      <c r="J21" s="37"/>
      <c r="K21" s="37"/>
    </row>
    <row r="22" spans="1:23" ht="15.75" customHeight="1">
      <c r="A22" s="4"/>
      <c r="B22" s="4"/>
      <c r="C22" s="4"/>
      <c r="D22" s="34"/>
      <c r="E22" s="35"/>
      <c r="F22" s="45"/>
      <c r="G22" s="10"/>
      <c r="H22" s="10"/>
      <c r="I22" s="88" t="s">
        <v>41</v>
      </c>
      <c r="J22" s="88" t="s">
        <v>42</v>
      </c>
      <c r="K22" s="37"/>
      <c r="L22" s="89" t="s">
        <v>43</v>
      </c>
      <c r="M22" s="90"/>
    </row>
    <row r="23" spans="1:23" ht="12" customHeight="1">
      <c r="A23" s="46"/>
      <c r="B23" s="46"/>
      <c r="C23" s="92" t="s">
        <v>44</v>
      </c>
      <c r="D23" s="47">
        <f t="shared" ref="D23:F23" si="9">SUM(D13:D22)</f>
        <v>3894.0735206896552</v>
      </c>
      <c r="E23" s="48">
        <f t="shared" si="9"/>
        <v>2317.9009051724138</v>
      </c>
      <c r="F23" s="49">
        <f t="shared" si="9"/>
        <v>2082.2633155172416</v>
      </c>
      <c r="G23" s="50"/>
      <c r="H23" s="50"/>
      <c r="I23" s="69"/>
      <c r="J23" s="69"/>
      <c r="K23" s="51"/>
      <c r="L23" s="91"/>
      <c r="M23" s="69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23" ht="12" customHeight="1">
      <c r="A24" s="46"/>
      <c r="B24" s="46"/>
      <c r="C24" s="82"/>
      <c r="D24" s="52"/>
      <c r="E24" s="53" t="s">
        <v>45</v>
      </c>
      <c r="F24" s="54">
        <f>E23+F23</f>
        <v>4400.1642206896558</v>
      </c>
      <c r="G24" s="55"/>
      <c r="H24" s="55"/>
      <c r="I24" s="69"/>
      <c r="J24" s="69"/>
      <c r="K24" s="51"/>
      <c r="L24" s="91"/>
      <c r="M24" s="69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23" ht="12" customHeight="1">
      <c r="A25" s="46"/>
      <c r="B25" s="46"/>
      <c r="C25" s="82"/>
      <c r="D25" s="56">
        <f>F24-D23</f>
        <v>506.09070000000065</v>
      </c>
      <c r="E25" s="56" t="s">
        <v>46</v>
      </c>
      <c r="F25" s="56"/>
      <c r="G25" s="55"/>
      <c r="H25" s="55"/>
      <c r="I25" s="57">
        <f>F23*1.45</f>
        <v>3019.2818075</v>
      </c>
      <c r="J25" s="57">
        <f>I25*12</f>
        <v>36231.381690000002</v>
      </c>
      <c r="K25" s="51"/>
      <c r="L25" s="58">
        <f>K10-J25</f>
        <v>13091.018309999992</v>
      </c>
      <c r="M25" s="59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ht="12" customHeight="1">
      <c r="A26" s="46"/>
      <c r="B26" s="46"/>
      <c r="C26" s="46"/>
      <c r="D26" s="55"/>
      <c r="E26" s="55"/>
      <c r="F26" s="55"/>
      <c r="G26" s="55"/>
      <c r="H26" s="55"/>
      <c r="I26" s="102" t="s">
        <v>47</v>
      </c>
      <c r="J26" s="69"/>
      <c r="K26" s="51"/>
      <c r="L26" s="55">
        <f>I6*K8</f>
        <v>38372.399999999994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ht="12" customHeight="1">
      <c r="A27" s="46"/>
      <c r="B27" s="46"/>
      <c r="C27" s="93" t="s">
        <v>48</v>
      </c>
      <c r="D27" s="60">
        <f t="shared" ref="D27:F27" si="10">D23*0.78</f>
        <v>3037.377346137931</v>
      </c>
      <c r="E27" s="60">
        <f t="shared" si="10"/>
        <v>1807.9627060344828</v>
      </c>
      <c r="F27" s="61">
        <f t="shared" si="10"/>
        <v>1624.1653861034486</v>
      </c>
      <c r="G27" s="55"/>
      <c r="H27" s="55"/>
      <c r="I27" s="5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ht="12" customHeight="1">
      <c r="A28" s="46"/>
      <c r="B28" s="46"/>
      <c r="C28" s="82"/>
      <c r="D28" s="62"/>
      <c r="E28" s="63" t="s">
        <v>45</v>
      </c>
      <c r="F28" s="64">
        <f>E27+F27</f>
        <v>3432.1280921379312</v>
      </c>
      <c r="G28" s="55"/>
      <c r="H28" s="55"/>
      <c r="I28" s="55"/>
      <c r="J28" s="46"/>
      <c r="K28" s="46"/>
      <c r="L28" s="55">
        <f>L25+L26</f>
        <v>51463.418309999986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ht="12" customHeight="1">
      <c r="A29" s="46"/>
      <c r="B29" s="46"/>
      <c r="C29" s="82"/>
      <c r="D29" s="65">
        <f>D25*0.78</f>
        <v>394.7507460000005</v>
      </c>
      <c r="E29" s="66" t="s">
        <v>46</v>
      </c>
      <c r="F29" s="65"/>
      <c r="G29" s="46"/>
      <c r="H29" s="46"/>
      <c r="I29" s="46"/>
      <c r="J29" s="46"/>
      <c r="K29" s="46"/>
      <c r="L29" s="55">
        <f>L28/K8</f>
        <v>857.72363849999977</v>
      </c>
      <c r="M29" s="46" t="s">
        <v>49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ht="15.75" customHeight="1"/>
    <row r="31" spans="1:23" ht="15.75" customHeight="1">
      <c r="A31" s="67" t="s">
        <v>50</v>
      </c>
      <c r="D31" s="10"/>
    </row>
    <row r="32" spans="1:23" ht="15.75" customHeight="1"/>
    <row r="33" spans="4:5" ht="15.75" customHeight="1">
      <c r="D33" s="10"/>
      <c r="E33" s="10"/>
    </row>
    <row r="34" spans="4:5" ht="15.75" customHeight="1"/>
    <row r="35" spans="4:5" ht="15.75" customHeight="1"/>
    <row r="36" spans="4:5" ht="15.75" customHeight="1"/>
    <row r="37" spans="4:5" ht="15.75" customHeight="1"/>
    <row r="38" spans="4:5" ht="15.75" customHeight="1"/>
    <row r="39" spans="4:5" ht="15.75" customHeight="1"/>
    <row r="40" spans="4:5" ht="15.75" customHeight="1"/>
    <row r="41" spans="4:5" ht="15.75" customHeight="1"/>
    <row r="42" spans="4:5" ht="15.75" customHeight="1"/>
    <row r="43" spans="4:5" ht="15.75" customHeight="1"/>
    <row r="44" spans="4:5" ht="15.75" customHeight="1"/>
    <row r="45" spans="4:5" ht="15.75" customHeight="1"/>
    <row r="46" spans="4:5" ht="15.75" customHeight="1"/>
    <row r="47" spans="4:5" ht="15.75" customHeight="1"/>
    <row r="48" spans="4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J22:J24"/>
    <mergeCell ref="L22:M24"/>
    <mergeCell ref="C23:C25"/>
    <mergeCell ref="C27:C29"/>
    <mergeCell ref="K6:K7"/>
    <mergeCell ref="H8:J8"/>
    <mergeCell ref="H10:J10"/>
    <mergeCell ref="H11:K12"/>
    <mergeCell ref="G13:G20"/>
    <mergeCell ref="H16:K19"/>
    <mergeCell ref="I22:I24"/>
    <mergeCell ref="I26:J26"/>
    <mergeCell ref="C1:G1"/>
    <mergeCell ref="H1:K1"/>
    <mergeCell ref="A2:A8"/>
    <mergeCell ref="I2:I3"/>
    <mergeCell ref="E3:E5"/>
    <mergeCell ref="G3:G4"/>
    <mergeCell ref="H3:H4"/>
    <mergeCell ref="J2:J3"/>
    <mergeCell ref="J6:J7"/>
    <mergeCell ref="A9:B9"/>
    <mergeCell ref="A10:B10"/>
    <mergeCell ref="D11:F11"/>
  </mergeCells>
  <dataValidations count="1">
    <dataValidation type="list" allowBlank="1" showErrorMessage="1" sqref="C9" xr:uid="{00000000-0002-0000-0000-000000000000}">
      <formula1>"1.0,2.0,3.0"</formula1>
    </dataValidation>
  </dataValidations>
  <pageMargins left="0.70866141732283472" right="0.7086614173228347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Jacques septembre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SANTIGNY</dc:creator>
  <cp:lastModifiedBy>Cecile SANTIGNY</cp:lastModifiedBy>
  <dcterms:created xsi:type="dcterms:W3CDTF">2022-05-20T09:23:25Z</dcterms:created>
  <dcterms:modified xsi:type="dcterms:W3CDTF">2022-05-20T09:23:25Z</dcterms:modified>
</cp:coreProperties>
</file>