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4"/>
  </bookViews>
  <sheets>
    <sheet name="Brut" sheetId="1" r:id="rId1"/>
    <sheet name="Feuil2" sheetId="2" r:id="rId2"/>
    <sheet name="Compositeurs" sheetId="3" r:id="rId3"/>
    <sheet name="Lieux" sheetId="4" r:id="rId4"/>
    <sheet name="Ensembles" sheetId="5" r:id="rId5"/>
    <sheet name="Chefs" sheetId="6" r:id="rId6"/>
    <sheet name="Genre" sheetId="7" r:id="rId7"/>
  </sheets>
  <definedNames>
    <definedName name="_xlnm._FilterDatabase" localSheetId="1" hidden="1">Feuil2!$C$5:$G$55</definedName>
  </definedNames>
  <calcPr calcId="162913"/>
</workbook>
</file>

<file path=xl/calcChain.xml><?xml version="1.0" encoding="utf-8"?>
<calcChain xmlns="http://schemas.openxmlformats.org/spreadsheetml/2006/main">
  <c r="B87" i="1" l="1"/>
  <c r="B58" i="1"/>
  <c r="B57" i="1"/>
  <c r="D5" i="7" l="1"/>
  <c r="C6" i="7"/>
  <c r="C5" i="7"/>
  <c r="C4" i="7"/>
  <c r="C3" i="7"/>
  <c r="C2" i="7"/>
  <c r="C26" i="6"/>
  <c r="C25" i="6"/>
  <c r="C24" i="6"/>
  <c r="C23" i="6"/>
  <c r="C22" i="6"/>
  <c r="C8" i="6"/>
  <c r="C3" i="6"/>
  <c r="C21" i="6"/>
  <c r="C7" i="6"/>
  <c r="C6" i="6"/>
  <c r="C5" i="6"/>
  <c r="C20" i="6"/>
  <c r="C19" i="6"/>
  <c r="C18" i="6"/>
  <c r="C4" i="6"/>
  <c r="C17" i="6"/>
  <c r="C16" i="6"/>
  <c r="C15" i="6"/>
  <c r="C2" i="6"/>
  <c r="C14" i="6"/>
  <c r="C13" i="6"/>
  <c r="C12" i="6"/>
  <c r="C11" i="6"/>
  <c r="C10" i="6"/>
  <c r="C9" i="6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14" i="4"/>
  <c r="C13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69" i="1"/>
  <c r="B105" i="1"/>
  <c r="B104" i="1"/>
  <c r="B68" i="1"/>
  <c r="B103" i="1"/>
  <c r="B102" i="1"/>
  <c r="B106" i="1"/>
  <c r="B107" i="1"/>
  <c r="B108" i="1"/>
  <c r="B109" i="1"/>
  <c r="B110" i="1"/>
  <c r="B65" i="1"/>
  <c r="B61" i="1"/>
  <c r="B85" i="1"/>
  <c r="B84" i="1"/>
  <c r="B83" i="1"/>
  <c r="B78" i="1"/>
  <c r="B75" i="1"/>
  <c r="B74" i="1"/>
  <c r="B76" i="1"/>
  <c r="B72" i="1"/>
  <c r="B71" i="1"/>
  <c r="B55" i="1"/>
  <c r="B96" i="1"/>
  <c r="B95" i="1"/>
  <c r="B94" i="1"/>
  <c r="B93" i="1"/>
  <c r="B92" i="1"/>
  <c r="B90" i="1"/>
  <c r="B86" i="1"/>
  <c r="B67" i="1"/>
  <c r="B81" i="1"/>
  <c r="B79" i="1"/>
  <c r="B60" i="1"/>
  <c r="B77" i="1"/>
  <c r="B100" i="1"/>
  <c r="B66" i="1"/>
  <c r="B73" i="1"/>
  <c r="B70" i="1"/>
  <c r="A100" i="1"/>
  <c r="A57" i="1"/>
  <c r="A66" i="1"/>
  <c r="A73" i="1"/>
  <c r="A70" i="1"/>
  <c r="B59" i="1"/>
  <c r="B63" i="1"/>
  <c r="B56" i="1"/>
  <c r="A59" i="1"/>
  <c r="A63" i="1"/>
  <c r="A58" i="1"/>
  <c r="A56" i="1"/>
  <c r="B62" i="1"/>
  <c r="B64" i="1"/>
</calcChain>
</file>

<file path=xl/sharedStrings.xml><?xml version="1.0" encoding="utf-8"?>
<sst xmlns="http://schemas.openxmlformats.org/spreadsheetml/2006/main" count="703" uniqueCount="193">
  <si>
    <t>Lieu</t>
  </si>
  <si>
    <t>Orchestre</t>
  </si>
  <si>
    <t>Date</t>
  </si>
  <si>
    <t>Compositeur 1</t>
  </si>
  <si>
    <t>Compositeur 2</t>
  </si>
  <si>
    <t>Compositeur 3</t>
  </si>
  <si>
    <t>Compositeur 4</t>
  </si>
  <si>
    <t>Compositeur 5</t>
  </si>
  <si>
    <t>Chef</t>
  </si>
  <si>
    <t>Radio France</t>
  </si>
  <si>
    <t>ONF</t>
  </si>
  <si>
    <t>Krivine</t>
  </si>
  <si>
    <t>Soliste 1</t>
  </si>
  <si>
    <t>Soliste 2</t>
  </si>
  <si>
    <t>Lalo</t>
  </si>
  <si>
    <t>Saint-Saëns</t>
  </si>
  <si>
    <t>Brahms</t>
  </si>
  <si>
    <t>Chamayou</t>
  </si>
  <si>
    <t>Philharmonie</t>
  </si>
  <si>
    <t>BSO</t>
  </si>
  <si>
    <t>Nelsons</t>
  </si>
  <si>
    <t>Mahler</t>
  </si>
  <si>
    <t>susan Graham</t>
  </si>
  <si>
    <t>Bernstein</t>
  </si>
  <si>
    <t>Chostakovitch</t>
  </si>
  <si>
    <t>Baïba Skride</t>
  </si>
  <si>
    <t>Genre</t>
  </si>
  <si>
    <t>Symphonique</t>
  </si>
  <si>
    <t>Satie</t>
  </si>
  <si>
    <t>Nicolas Horvath</t>
  </si>
  <si>
    <t>Récital</t>
  </si>
  <si>
    <t>Mel Bonis (femme)</t>
  </si>
  <si>
    <t>Rachmaninov</t>
  </si>
  <si>
    <t>Glinka</t>
  </si>
  <si>
    <t>Gluck</t>
  </si>
  <si>
    <t>Ravel</t>
  </si>
  <si>
    <t>Chambre</t>
  </si>
  <si>
    <t>OPRF</t>
  </si>
  <si>
    <t>Olari Elts</t>
  </si>
  <si>
    <t>Tristan Murail</t>
  </si>
  <si>
    <t>Claude Vivier</t>
  </si>
  <si>
    <t>Soliste 3</t>
  </si>
  <si>
    <t>Michael Schade</t>
  </si>
  <si>
    <t>Alice Coote</t>
  </si>
  <si>
    <t>Anne-Sophie Neves</t>
  </si>
  <si>
    <t>Chaville</t>
  </si>
  <si>
    <t>Florent Nagel</t>
  </si>
  <si>
    <t>Nagel</t>
  </si>
  <si>
    <t>Benetti</t>
  </si>
  <si>
    <t>OP</t>
  </si>
  <si>
    <t>Harding</t>
  </si>
  <si>
    <t>Beethoven</t>
  </si>
  <si>
    <t>Isabelle Faust</t>
  </si>
  <si>
    <t>Vasily Petrenko</t>
  </si>
  <si>
    <t>Scriabine</t>
  </si>
  <si>
    <t>Kirill Gerstein</t>
  </si>
  <si>
    <t>Colone</t>
  </si>
  <si>
    <t>Déconcertants</t>
  </si>
  <si>
    <t>Pierre-Alexis Touzeau</t>
  </si>
  <si>
    <t>Mixte</t>
  </si>
  <si>
    <t>Schoenberg</t>
  </si>
  <si>
    <t>Hanns Eisler</t>
  </si>
  <si>
    <t>Bertold Hummel</t>
  </si>
  <si>
    <t xml:space="preserve">Johann Strauss II / Arnold Schoenberg </t>
  </si>
  <si>
    <t>ONDIF</t>
  </si>
  <si>
    <t>Ernst van Tiel</t>
  </si>
  <si>
    <t>Williams</t>
  </si>
  <si>
    <t>Ciné/Concert</t>
  </si>
  <si>
    <t>Marek Janowski</t>
  </si>
  <si>
    <t>Regine Hangler</t>
  </si>
  <si>
    <t>Tanja Ariane Baumgartner</t>
  </si>
  <si>
    <t>Robert Dean Smith</t>
  </si>
  <si>
    <t>Soliste 4</t>
  </si>
  <si>
    <t>Ludovic Tézier</t>
  </si>
  <si>
    <t xml:space="preserve">Neeme Järvi </t>
  </si>
  <si>
    <t>Mikko Franck</t>
  </si>
  <si>
    <t>Khatchaturian</t>
  </si>
  <si>
    <t>Prokofiev</t>
  </si>
  <si>
    <t>Bastille</t>
  </si>
  <si>
    <t>ONP</t>
  </si>
  <si>
    <t>Jordan</t>
  </si>
  <si>
    <t>Michaela Schuster</t>
  </si>
  <si>
    <t>Chung</t>
  </si>
  <si>
    <t>Tchaïkovski</t>
  </si>
  <si>
    <t>Seong-Jin Cho</t>
  </si>
  <si>
    <t>Dutoit</t>
  </si>
  <si>
    <t>Berlioz</t>
  </si>
  <si>
    <t>John Osborn</t>
  </si>
  <si>
    <t>Kate Lindsey</t>
  </si>
  <si>
    <t>Nahuel Di Pierro</t>
  </si>
  <si>
    <t>Edwin Crossley-Mercer</t>
  </si>
  <si>
    <t>ONPL</t>
  </si>
  <si>
    <t>Pascal Rophé</t>
  </si>
  <si>
    <t>Berio</t>
  </si>
  <si>
    <t>Andrè Schuen</t>
  </si>
  <si>
    <t>Athénée</t>
  </si>
  <si>
    <t>Maurice Delage</t>
  </si>
  <si>
    <t>Debussy</t>
  </si>
  <si>
    <t>Poulenc</t>
  </si>
  <si>
    <t>Raquel Camarinha</t>
  </si>
  <si>
    <t>Yoan Héreau</t>
  </si>
  <si>
    <t>Münchner Phil</t>
  </si>
  <si>
    <t>Gergiev</t>
  </si>
  <si>
    <t>Heras-Casado</t>
  </si>
  <si>
    <t>Lutoslawski</t>
  </si>
  <si>
    <t>Frédéric Antoun</t>
  </si>
  <si>
    <t>Shokhakimov</t>
  </si>
  <si>
    <t>Andreï Korobeinikov</t>
  </si>
  <si>
    <t>Alexandre Baty</t>
  </si>
  <si>
    <t>Gengembre</t>
  </si>
  <si>
    <t xml:space="preserve">Michael Sanderling </t>
  </si>
  <si>
    <t>Gil Shaham</t>
  </si>
  <si>
    <t>Rachel Harnisch</t>
  </si>
  <si>
    <t>Sorbonne</t>
  </si>
  <si>
    <t>COSU</t>
  </si>
  <si>
    <t>Sébastien Taillard</t>
  </si>
  <si>
    <t>Lili Boulanger (femme)</t>
  </si>
  <si>
    <t>Karim Haddad (création)</t>
  </si>
  <si>
    <t>Mathilde Reuzé</t>
  </si>
  <si>
    <t>Mairie Vème</t>
  </si>
  <si>
    <t>Elise Bertrand (femme)</t>
  </si>
  <si>
    <t>Bach</t>
  </si>
  <si>
    <t>Chopin</t>
  </si>
  <si>
    <t>Dimitri Malignan</t>
  </si>
  <si>
    <t>Seine Musicale</t>
  </si>
  <si>
    <t>Bergen</t>
  </si>
  <si>
    <t>Edward Gardner</t>
  </si>
  <si>
    <t>Grieg</t>
  </si>
  <si>
    <t>Alice Sara Ott</t>
  </si>
  <si>
    <t>Mozart</t>
  </si>
  <si>
    <t>Kristian Bezuidenhout</t>
  </si>
  <si>
    <t>Liszt</t>
  </si>
  <si>
    <t>Yury Favorin</t>
  </si>
  <si>
    <t>Chapelle expiatoire</t>
  </si>
  <si>
    <t>Robert Casadesus</t>
  </si>
  <si>
    <t>A-letheia</t>
  </si>
  <si>
    <t>INJA</t>
  </si>
  <si>
    <t>Clara Schumann (femme)</t>
  </si>
  <si>
    <t>Chausson</t>
  </si>
  <si>
    <t>Elise Bertrand</t>
  </si>
  <si>
    <t>Julien Hanck</t>
  </si>
  <si>
    <t>Dutilleux</t>
  </si>
  <si>
    <t>Bruckner</t>
  </si>
  <si>
    <t>Leonidas Kavakos</t>
  </si>
  <si>
    <t>Insula</t>
  </si>
  <si>
    <t>Equilbey</t>
  </si>
  <si>
    <t>Musée d'Orsay</t>
  </si>
  <si>
    <t>Secession</t>
  </si>
  <si>
    <t>Robert Nathaniel Dett</t>
  </si>
  <si>
    <t>Zemlinsky</t>
  </si>
  <si>
    <t>Silvestre Revueltas</t>
  </si>
  <si>
    <t>Eleonor Alberga (femme)</t>
  </si>
  <si>
    <t>Edwin Fardini</t>
  </si>
  <si>
    <t>Mata Gabin</t>
  </si>
  <si>
    <t>Mao-Takacs</t>
  </si>
  <si>
    <t>Václav Luks</t>
  </si>
  <si>
    <t>Chœur OP</t>
  </si>
  <si>
    <t>Grete Perdesen</t>
  </si>
  <si>
    <t>Vocal</t>
  </si>
  <si>
    <t>Sibelius</t>
  </si>
  <si>
    <t>Hilary Hahn</t>
  </si>
  <si>
    <t>RILKE</t>
  </si>
  <si>
    <t>Haydn</t>
  </si>
  <si>
    <t>Mendelssohn</t>
  </si>
  <si>
    <t>Britten</t>
  </si>
  <si>
    <t>Emma Bell</t>
  </si>
  <si>
    <t>Andrew Staples</t>
  </si>
  <si>
    <t>Christian Gerhaher</t>
  </si>
  <si>
    <t>Ararat</t>
  </si>
  <si>
    <t>Bateau ivre</t>
  </si>
  <si>
    <t>Jean Cras</t>
  </si>
  <si>
    <t>André Jolivet</t>
  </si>
  <si>
    <t>Yamada</t>
  </si>
  <si>
    <t>Jarrell (création)</t>
  </si>
  <si>
    <t>Barry Banks</t>
  </si>
  <si>
    <t>Thomas Ospital</t>
  </si>
  <si>
    <t>Saint Marcel</t>
  </si>
  <si>
    <t>César Fanck</t>
  </si>
  <si>
    <t>Anastasia Vorotnaya</t>
  </si>
  <si>
    <t>Basilique</t>
  </si>
  <si>
    <t>Lucy Crowe</t>
  </si>
  <si>
    <t>Claudia Huckle</t>
  </si>
  <si>
    <t>Nicolas Bône</t>
  </si>
  <si>
    <t>Klaus Mäkelä</t>
  </si>
  <si>
    <t>John Adams</t>
  </si>
  <si>
    <t>Javier Perianes</t>
  </si>
  <si>
    <t>Bal blomet</t>
  </si>
  <si>
    <t>Camerata</t>
  </si>
  <si>
    <t>Handel</t>
  </si>
  <si>
    <t>Kabalevsky</t>
  </si>
  <si>
    <t>Vittorio Monti</t>
  </si>
  <si>
    <t>Johann Strauss II</t>
  </si>
  <si>
    <t>4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</si>
</sst>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Brut!$A$55:$A$110</c:f>
              <c:strCache>
                <c:ptCount val="56"/>
                <c:pt idx="0">
                  <c:v>Mahler</c:v>
                </c:pt>
                <c:pt idx="1">
                  <c:v>Beethoven</c:v>
                </c:pt>
                <c:pt idx="2">
                  <c:v>Chostakovitch</c:v>
                </c:pt>
                <c:pt idx="3">
                  <c:v>Berlioz</c:v>
                </c:pt>
                <c:pt idx="4">
                  <c:v>Brahms</c:v>
                </c:pt>
                <c:pt idx="5">
                  <c:v>Debussy</c:v>
                </c:pt>
                <c:pt idx="6">
                  <c:v>Rachmaninov</c:v>
                </c:pt>
                <c:pt idx="7">
                  <c:v>Bach</c:v>
                </c:pt>
                <c:pt idx="8">
                  <c:v>Bernstein</c:v>
                </c:pt>
                <c:pt idx="9">
                  <c:v>Mozart</c:v>
                </c:pt>
                <c:pt idx="10">
                  <c:v>Ravel</c:v>
                </c:pt>
                <c:pt idx="11">
                  <c:v>Chopin</c:v>
                </c:pt>
                <c:pt idx="12">
                  <c:v>Grieg</c:v>
                </c:pt>
                <c:pt idx="13">
                  <c:v>Schoenberg</c:v>
                </c:pt>
                <c:pt idx="14">
                  <c:v>Tchaïkovski</c:v>
                </c:pt>
                <c:pt idx="15">
                  <c:v>Benetti</c:v>
                </c:pt>
                <c:pt idx="16">
                  <c:v>Berio</c:v>
                </c:pt>
                <c:pt idx="17">
                  <c:v>Bertold Hummel</c:v>
                </c:pt>
                <c:pt idx="18">
                  <c:v>Britten</c:v>
                </c:pt>
                <c:pt idx="19">
                  <c:v>Bruckner</c:v>
                </c:pt>
                <c:pt idx="20">
                  <c:v>César Fanck</c:v>
                </c:pt>
                <c:pt idx="21">
                  <c:v>Chausson</c:v>
                </c:pt>
                <c:pt idx="22">
                  <c:v>Clara Schumann (femme)</c:v>
                </c:pt>
                <c:pt idx="23">
                  <c:v>Claude Vivier</c:v>
                </c:pt>
                <c:pt idx="24">
                  <c:v>Dutilleux</c:v>
                </c:pt>
                <c:pt idx="25">
                  <c:v>Eleonor Alberga (femme)</c:v>
                </c:pt>
                <c:pt idx="26">
                  <c:v>Elise Bertrand (femme)</c:v>
                </c:pt>
                <c:pt idx="27">
                  <c:v>Gengembre</c:v>
                </c:pt>
                <c:pt idx="28">
                  <c:v>Gluck</c:v>
                </c:pt>
                <c:pt idx="29">
                  <c:v>Handel</c:v>
                </c:pt>
                <c:pt idx="30">
                  <c:v>Hanns Eisler</c:v>
                </c:pt>
                <c:pt idx="31">
                  <c:v>Haydn</c:v>
                </c:pt>
                <c:pt idx="32">
                  <c:v>Jarrell (création)</c:v>
                </c:pt>
                <c:pt idx="33">
                  <c:v>Jean Cras</c:v>
                </c:pt>
                <c:pt idx="34">
                  <c:v>Johann Strauss II</c:v>
                </c:pt>
                <c:pt idx="35">
                  <c:v>John Adams</c:v>
                </c:pt>
                <c:pt idx="36">
                  <c:v>Karim Haddad (création)</c:v>
                </c:pt>
                <c:pt idx="37">
                  <c:v>Khatchaturian</c:v>
                </c:pt>
                <c:pt idx="38">
                  <c:v>Lalo</c:v>
                </c:pt>
                <c:pt idx="39">
                  <c:v>Lili Boulanger (femme)</c:v>
                </c:pt>
                <c:pt idx="40">
                  <c:v>Liszt</c:v>
                </c:pt>
                <c:pt idx="41">
                  <c:v>Lutoslawski</c:v>
                </c:pt>
                <c:pt idx="42">
                  <c:v>Maurice Delage</c:v>
                </c:pt>
                <c:pt idx="43">
                  <c:v>Mel Bonis (femme)</c:v>
                </c:pt>
                <c:pt idx="44">
                  <c:v>Nagel</c:v>
                </c:pt>
                <c:pt idx="45">
                  <c:v>Robert Casadesus</c:v>
                </c:pt>
                <c:pt idx="46">
                  <c:v>Robert Nathaniel Dett</c:v>
                </c:pt>
                <c:pt idx="47">
                  <c:v>Saint-Saëns</c:v>
                </c:pt>
                <c:pt idx="48">
                  <c:v>Satie</c:v>
                </c:pt>
                <c:pt idx="49">
                  <c:v>Scriabine</c:v>
                </c:pt>
                <c:pt idx="50">
                  <c:v>Sibelius</c:v>
                </c:pt>
                <c:pt idx="51">
                  <c:v>Silvestre Revueltas</c:v>
                </c:pt>
                <c:pt idx="52">
                  <c:v>Tristan Murail</c:v>
                </c:pt>
                <c:pt idx="53">
                  <c:v>Vittorio Monti</c:v>
                </c:pt>
                <c:pt idx="54">
                  <c:v>Williams</c:v>
                </c:pt>
                <c:pt idx="55">
                  <c:v>Zemlinsky</c:v>
                </c:pt>
              </c:strCache>
            </c:strRef>
          </c:cat>
          <c:val>
            <c:numRef>
              <c:f>Brut!$B$55:$B$110</c:f>
              <c:numCache>
                <c:formatCode>General</c:formatCode>
                <c:ptCount val="56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5EE-946E-9E2AA6E6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099518810148729E-2"/>
          <c:y val="7.4548702245552628E-2"/>
          <c:w val="0.87140135608048996"/>
          <c:h val="0.52590441819772527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Lieux!$B$2:$B$16</c:f>
              <c:strCache>
                <c:ptCount val="15"/>
                <c:pt idx="0">
                  <c:v>Ararat</c:v>
                </c:pt>
                <c:pt idx="1">
                  <c:v>Athénée</c:v>
                </c:pt>
                <c:pt idx="2">
                  <c:v>Bal blomet</c:v>
                </c:pt>
                <c:pt idx="3">
                  <c:v>Basilique</c:v>
                </c:pt>
                <c:pt idx="4">
                  <c:v>Bastille</c:v>
                </c:pt>
                <c:pt idx="5">
                  <c:v>Chapelle expiatoire</c:v>
                </c:pt>
                <c:pt idx="6">
                  <c:v>Chaville</c:v>
                </c:pt>
                <c:pt idx="7">
                  <c:v>Colone</c:v>
                </c:pt>
                <c:pt idx="8">
                  <c:v>INJA</c:v>
                </c:pt>
                <c:pt idx="9">
                  <c:v>Mairie Vème</c:v>
                </c:pt>
                <c:pt idx="10">
                  <c:v>Musée d'Orsay</c:v>
                </c:pt>
                <c:pt idx="11">
                  <c:v>Philharmonie</c:v>
                </c:pt>
                <c:pt idx="12">
                  <c:v>Radio France</c:v>
                </c:pt>
                <c:pt idx="13">
                  <c:v>Seine Musicale</c:v>
                </c:pt>
                <c:pt idx="14">
                  <c:v>Sorbonne</c:v>
                </c:pt>
              </c:strCache>
            </c:strRef>
          </c:cat>
          <c:val>
            <c:numRef>
              <c:f>Lieux!$C$2:$C$16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16</c:v>
                </c:pt>
                <c:pt idx="12">
                  <c:v>18</c:v>
                </c:pt>
                <c:pt idx="13">
                  <c:v>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2-432C-AE77-8654CB51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607808"/>
        <c:axId val="184452608"/>
        <c:axId val="0"/>
      </c:bar3DChart>
      <c:catAx>
        <c:axId val="17960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4452608"/>
        <c:crosses val="autoZero"/>
        <c:auto val="1"/>
        <c:lblAlgn val="ctr"/>
        <c:lblOffset val="100"/>
        <c:noMultiLvlLbl val="0"/>
      </c:catAx>
      <c:valAx>
        <c:axId val="18445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607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Ensembles!$C$2:$C$19</c:f>
              <c:strCache>
                <c:ptCount val="18"/>
                <c:pt idx="0">
                  <c:v>A-letheia</c:v>
                </c:pt>
                <c:pt idx="1">
                  <c:v>Bateau ivre</c:v>
                </c:pt>
                <c:pt idx="2">
                  <c:v>Bergen</c:v>
                </c:pt>
                <c:pt idx="3">
                  <c:v>BSO</c:v>
                </c:pt>
                <c:pt idx="4">
                  <c:v>Camerata</c:v>
                </c:pt>
                <c:pt idx="5">
                  <c:v>Chœur OP</c:v>
                </c:pt>
                <c:pt idx="6">
                  <c:v>COSU</c:v>
                </c:pt>
                <c:pt idx="7">
                  <c:v>Déconcertants</c:v>
                </c:pt>
                <c:pt idx="8">
                  <c:v>Insula</c:v>
                </c:pt>
                <c:pt idx="9">
                  <c:v>Münchner Phil</c:v>
                </c:pt>
                <c:pt idx="10">
                  <c:v>ONDIF</c:v>
                </c:pt>
                <c:pt idx="11">
                  <c:v>ONF</c:v>
                </c:pt>
                <c:pt idx="12">
                  <c:v>ONP</c:v>
                </c:pt>
                <c:pt idx="13">
                  <c:v>ONPL</c:v>
                </c:pt>
                <c:pt idx="14">
                  <c:v>OP</c:v>
                </c:pt>
                <c:pt idx="15">
                  <c:v>OPRF</c:v>
                </c:pt>
                <c:pt idx="16">
                  <c:v>RILKE</c:v>
                </c:pt>
                <c:pt idx="17">
                  <c:v>Secession</c:v>
                </c:pt>
              </c:strCache>
            </c:strRef>
          </c:cat>
          <c:val>
            <c:numRef>
              <c:f>Ensembles!$D$2:$D$19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10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0-43C3-8D0B-389485C95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Chefs!$C$1:$C$26</c:f>
              <c:strCache>
                <c:ptCount val="26"/>
                <c:pt idx="0">
                  <c:v>Chung</c:v>
                </c:pt>
                <c:pt idx="1">
                  <c:v>Dutoit</c:v>
                </c:pt>
                <c:pt idx="2">
                  <c:v>Harding</c:v>
                </c:pt>
                <c:pt idx="3">
                  <c:v>Gergiev</c:v>
                </c:pt>
                <c:pt idx="4">
                  <c:v>Harding</c:v>
                </c:pt>
                <c:pt idx="5">
                  <c:v>Harding</c:v>
                </c:pt>
                <c:pt idx="6">
                  <c:v>Jordan</c:v>
                </c:pt>
                <c:pt idx="7">
                  <c:v>Krivine</c:v>
                </c:pt>
                <c:pt idx="8">
                  <c:v>Harding</c:v>
                </c:pt>
                <c:pt idx="9">
                  <c:v>Harding</c:v>
                </c:pt>
                <c:pt idx="10">
                  <c:v>Heras-Casado</c:v>
                </c:pt>
                <c:pt idx="11">
                  <c:v>Jordan</c:v>
                </c:pt>
                <c:pt idx="12">
                  <c:v>Klaus Mäkelä</c:v>
                </c:pt>
                <c:pt idx="13">
                  <c:v>Krivine</c:v>
                </c:pt>
                <c:pt idx="14">
                  <c:v>Marek Janowski</c:v>
                </c:pt>
                <c:pt idx="15">
                  <c:v>Michael Sanderling </c:v>
                </c:pt>
                <c:pt idx="16">
                  <c:v>Mikko Franck</c:v>
                </c:pt>
                <c:pt idx="17">
                  <c:v>Neeme Järvi </c:v>
                </c:pt>
                <c:pt idx="18">
                  <c:v>Neeme Järvi </c:v>
                </c:pt>
                <c:pt idx="19">
                  <c:v>Nelsons</c:v>
                </c:pt>
                <c:pt idx="20">
                  <c:v>Pierre-Alexis Touzeau</c:v>
                </c:pt>
                <c:pt idx="21">
                  <c:v>Sébastien Taillard</c:v>
                </c:pt>
                <c:pt idx="22">
                  <c:v>Shokhakimov</c:v>
                </c:pt>
                <c:pt idx="23">
                  <c:v>Václav Luks</c:v>
                </c:pt>
                <c:pt idx="24">
                  <c:v>Vasily Petrenko</c:v>
                </c:pt>
                <c:pt idx="25">
                  <c:v>Yamada</c:v>
                </c:pt>
              </c:strCache>
            </c:strRef>
          </c:cat>
          <c:val>
            <c:numRef>
              <c:f>Chefs!$D$1:$D$26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6-42A5-A7FE-E2E6EF738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Genre!$C$1:$C$6</c:f>
              <c:strCache>
                <c:ptCount val="6"/>
                <c:pt idx="0">
                  <c:v>Chambre</c:v>
                </c:pt>
                <c:pt idx="1">
                  <c:v>Ciné/Concert</c:v>
                </c:pt>
                <c:pt idx="2">
                  <c:v>Mixte</c:v>
                </c:pt>
                <c:pt idx="3">
                  <c:v>Récital</c:v>
                </c:pt>
                <c:pt idx="4">
                  <c:v>Symphonique</c:v>
                </c:pt>
                <c:pt idx="5">
                  <c:v>Vocal</c:v>
                </c:pt>
              </c:strCache>
            </c:strRef>
          </c:cat>
          <c:val>
            <c:numRef>
              <c:f>Genre!$D$1:$D$6</c:f>
              <c:numCache>
                <c:formatCode>General</c:formatCode>
                <c:ptCount val="6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30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2-427D-B7F5-418AC5335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999744"/>
        <c:axId val="189907328"/>
        <c:axId val="0"/>
      </c:bar3DChart>
      <c:catAx>
        <c:axId val="18799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907328"/>
        <c:crosses val="autoZero"/>
        <c:auto val="1"/>
        <c:lblAlgn val="ctr"/>
        <c:lblOffset val="100"/>
        <c:noMultiLvlLbl val="0"/>
      </c:catAx>
      <c:valAx>
        <c:axId val="18990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99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17</xdr:row>
      <xdr:rowOff>152401</xdr:rowOff>
    </xdr:from>
    <xdr:to>
      <xdr:col>18</xdr:col>
      <xdr:colOff>266700</xdr:colOff>
      <xdr:row>93</xdr:row>
      <xdr:rowOff>38101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9</xdr:row>
      <xdr:rowOff>104775</xdr:rowOff>
    </xdr:from>
    <xdr:to>
      <xdr:col>11</xdr:col>
      <xdr:colOff>419100</xdr:colOff>
      <xdr:row>23</xdr:row>
      <xdr:rowOff>180975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16</xdr:row>
      <xdr:rowOff>142874</xdr:rowOff>
    </xdr:from>
    <xdr:to>
      <xdr:col>14</xdr:col>
      <xdr:colOff>219075</xdr:colOff>
      <xdr:row>41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7</xdr:row>
      <xdr:rowOff>38096</xdr:rowOff>
    </xdr:from>
    <xdr:to>
      <xdr:col>14</xdr:col>
      <xdr:colOff>323850</xdr:colOff>
      <xdr:row>43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16</xdr:row>
      <xdr:rowOff>142875</xdr:rowOff>
    </xdr:from>
    <xdr:to>
      <xdr:col>14</xdr:col>
      <xdr:colOff>19050</xdr:colOff>
      <xdr:row>31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7" workbookViewId="0">
      <selection activeCell="E37" sqref="E37"/>
    </sheetView>
  </sheetViews>
  <sheetFormatPr baseColWidth="10" defaultColWidth="9.109375" defaultRowHeight="14.4" x14ac:dyDescent="0.3"/>
  <cols>
    <col min="1" max="1" width="20.88671875" customWidth="1"/>
    <col min="2" max="2" width="13.33203125" customWidth="1"/>
    <col min="3" max="3" width="20.109375" customWidth="1"/>
    <col min="4" max="4" width="12.6640625" customWidth="1"/>
    <col min="5" max="5" width="17.88671875" customWidth="1"/>
    <col min="6" max="6" width="21.5546875" customWidth="1"/>
    <col min="7" max="7" width="16.5546875" customWidth="1"/>
    <col min="8" max="8" width="15.6640625" customWidth="1"/>
    <col min="9" max="9" width="17.33203125" customWidth="1"/>
    <col min="10" max="10" width="20.88671875" customWidth="1"/>
    <col min="11" max="11" width="15.5546875" customWidth="1"/>
    <col min="12" max="13" width="19.44140625" customWidth="1"/>
    <col min="14" max="14" width="18.33203125" customWidth="1"/>
  </cols>
  <sheetData>
    <row r="1" spans="1:14" x14ac:dyDescent="0.3">
      <c r="A1" s="5" t="s">
        <v>0</v>
      </c>
      <c r="B1" s="5" t="s">
        <v>1</v>
      </c>
      <c r="C1" s="5" t="s">
        <v>8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12</v>
      </c>
      <c r="K1" s="5" t="s">
        <v>13</v>
      </c>
      <c r="L1" s="5" t="s">
        <v>41</v>
      </c>
      <c r="M1" s="5" t="s">
        <v>72</v>
      </c>
      <c r="N1" s="5" t="s">
        <v>26</v>
      </c>
    </row>
    <row r="2" spans="1:14" x14ac:dyDescent="0.3">
      <c r="A2" t="s">
        <v>9</v>
      </c>
      <c r="B2" t="s">
        <v>10</v>
      </c>
      <c r="C2" t="s">
        <v>11</v>
      </c>
      <c r="D2" s="1">
        <v>43356</v>
      </c>
      <c r="E2" t="s">
        <v>14</v>
      </c>
      <c r="F2" t="s">
        <v>15</v>
      </c>
      <c r="G2" t="s">
        <v>16</v>
      </c>
      <c r="J2" t="s">
        <v>17</v>
      </c>
      <c r="N2" t="s">
        <v>27</v>
      </c>
    </row>
    <row r="3" spans="1:14" x14ac:dyDescent="0.3">
      <c r="A3" t="s">
        <v>18</v>
      </c>
      <c r="B3" t="s">
        <v>19</v>
      </c>
      <c r="C3" t="s">
        <v>20</v>
      </c>
      <c r="D3" s="1">
        <v>43358</v>
      </c>
      <c r="E3" t="s">
        <v>21</v>
      </c>
      <c r="J3" t="s">
        <v>22</v>
      </c>
      <c r="N3" t="s">
        <v>27</v>
      </c>
    </row>
    <row r="4" spans="1:14" x14ac:dyDescent="0.3">
      <c r="A4" t="s">
        <v>18</v>
      </c>
      <c r="B4" t="s">
        <v>19</v>
      </c>
      <c r="C4" t="s">
        <v>20</v>
      </c>
      <c r="D4" s="1">
        <v>43359</v>
      </c>
      <c r="E4" t="s">
        <v>23</v>
      </c>
      <c r="F4" t="s">
        <v>24</v>
      </c>
      <c r="J4" t="s">
        <v>25</v>
      </c>
      <c r="N4" t="s">
        <v>27</v>
      </c>
    </row>
    <row r="5" spans="1:14" x14ac:dyDescent="0.3">
      <c r="A5" t="s">
        <v>18</v>
      </c>
      <c r="D5" s="1">
        <v>43379</v>
      </c>
      <c r="E5" t="s">
        <v>28</v>
      </c>
      <c r="J5" t="s">
        <v>29</v>
      </c>
      <c r="N5" t="s">
        <v>30</v>
      </c>
    </row>
    <row r="6" spans="1:14" x14ac:dyDescent="0.3">
      <c r="A6" t="s">
        <v>9</v>
      </c>
      <c r="B6" t="s">
        <v>10</v>
      </c>
      <c r="D6" s="1">
        <v>43392</v>
      </c>
      <c r="E6" t="s">
        <v>31</v>
      </c>
      <c r="F6" t="s">
        <v>32</v>
      </c>
      <c r="G6" t="s">
        <v>33</v>
      </c>
      <c r="H6" t="s">
        <v>34</v>
      </c>
      <c r="I6" t="s">
        <v>35</v>
      </c>
      <c r="N6" t="s">
        <v>36</v>
      </c>
    </row>
    <row r="7" spans="1:14" x14ac:dyDescent="0.3">
      <c r="A7" t="s">
        <v>9</v>
      </c>
      <c r="B7" t="s">
        <v>37</v>
      </c>
      <c r="C7" t="s">
        <v>38</v>
      </c>
      <c r="D7" s="1">
        <v>43388</v>
      </c>
      <c r="E7" t="s">
        <v>39</v>
      </c>
      <c r="F7" t="s">
        <v>40</v>
      </c>
      <c r="G7" t="s">
        <v>21</v>
      </c>
      <c r="J7" t="s">
        <v>42</v>
      </c>
      <c r="K7" t="s">
        <v>43</v>
      </c>
      <c r="L7" t="s">
        <v>44</v>
      </c>
      <c r="N7" t="s">
        <v>27</v>
      </c>
    </row>
    <row r="8" spans="1:14" x14ac:dyDescent="0.3">
      <c r="A8" t="s">
        <v>45</v>
      </c>
      <c r="D8" s="1">
        <v>43414</v>
      </c>
      <c r="E8" t="s">
        <v>47</v>
      </c>
      <c r="J8" t="s">
        <v>46</v>
      </c>
      <c r="N8" t="s">
        <v>30</v>
      </c>
    </row>
    <row r="9" spans="1:14" x14ac:dyDescent="0.3">
      <c r="A9" t="s">
        <v>9</v>
      </c>
      <c r="B9" t="s">
        <v>10</v>
      </c>
      <c r="D9" s="1">
        <v>43420</v>
      </c>
      <c r="E9" t="s">
        <v>16</v>
      </c>
      <c r="F9" t="s">
        <v>48</v>
      </c>
      <c r="G9" t="s">
        <v>23</v>
      </c>
      <c r="N9" t="s">
        <v>36</v>
      </c>
    </row>
    <row r="10" spans="1:14" x14ac:dyDescent="0.3">
      <c r="A10" t="s">
        <v>18</v>
      </c>
      <c r="B10" t="s">
        <v>49</v>
      </c>
      <c r="C10" t="s">
        <v>50</v>
      </c>
      <c r="D10" s="1">
        <v>43433</v>
      </c>
      <c r="E10" t="s">
        <v>51</v>
      </c>
      <c r="F10" t="s">
        <v>21</v>
      </c>
      <c r="J10" t="s">
        <v>52</v>
      </c>
      <c r="N10" t="s">
        <v>27</v>
      </c>
    </row>
    <row r="11" spans="1:14" x14ac:dyDescent="0.3">
      <c r="A11" t="s">
        <v>9</v>
      </c>
      <c r="B11" t="s">
        <v>37</v>
      </c>
      <c r="C11" t="s">
        <v>53</v>
      </c>
      <c r="D11" s="1">
        <v>43434</v>
      </c>
      <c r="E11" t="s">
        <v>23</v>
      </c>
      <c r="F11" t="s">
        <v>32</v>
      </c>
      <c r="G11" t="s">
        <v>54</v>
      </c>
      <c r="J11" t="s">
        <v>55</v>
      </c>
      <c r="N11" t="s">
        <v>27</v>
      </c>
    </row>
    <row r="12" spans="1:14" x14ac:dyDescent="0.3">
      <c r="A12" t="s">
        <v>56</v>
      </c>
      <c r="B12" t="s">
        <v>57</v>
      </c>
      <c r="C12" t="s">
        <v>58</v>
      </c>
      <c r="D12" s="1">
        <v>43450</v>
      </c>
      <c r="E12" t="s">
        <v>51</v>
      </c>
      <c r="N12" t="s">
        <v>59</v>
      </c>
    </row>
    <row r="13" spans="1:14" ht="43.2" x14ac:dyDescent="0.3">
      <c r="A13" s="2" t="s">
        <v>9</v>
      </c>
      <c r="B13" s="2" t="s">
        <v>10</v>
      </c>
      <c r="C13" s="2"/>
      <c r="D13" s="3">
        <v>43455</v>
      </c>
      <c r="E13" s="2" t="s">
        <v>60</v>
      </c>
      <c r="F13" s="2" t="s">
        <v>61</v>
      </c>
      <c r="G13" s="2" t="s">
        <v>62</v>
      </c>
      <c r="H13" s="4" t="s">
        <v>63</v>
      </c>
      <c r="I13" s="2"/>
      <c r="J13" s="2"/>
      <c r="K13" s="2"/>
      <c r="L13" s="2"/>
      <c r="M13" s="2"/>
      <c r="N13" s="2" t="s">
        <v>36</v>
      </c>
    </row>
    <row r="14" spans="1:14" x14ac:dyDescent="0.3">
      <c r="A14" t="s">
        <v>18</v>
      </c>
      <c r="B14" t="s">
        <v>64</v>
      </c>
      <c r="C14" t="s">
        <v>65</v>
      </c>
      <c r="D14" s="1">
        <v>43469</v>
      </c>
      <c r="E14" t="s">
        <v>66</v>
      </c>
      <c r="N14" t="s">
        <v>67</v>
      </c>
    </row>
    <row r="15" spans="1:14" x14ac:dyDescent="0.3">
      <c r="A15" t="s">
        <v>9</v>
      </c>
      <c r="B15" t="s">
        <v>37</v>
      </c>
      <c r="C15" t="s">
        <v>68</v>
      </c>
      <c r="D15" s="1">
        <v>43471</v>
      </c>
      <c r="E15" t="s">
        <v>51</v>
      </c>
      <c r="J15" t="s">
        <v>69</v>
      </c>
      <c r="K15" t="s">
        <v>70</v>
      </c>
      <c r="L15" t="s">
        <v>71</v>
      </c>
      <c r="M15" t="s">
        <v>73</v>
      </c>
      <c r="N15" t="s">
        <v>27</v>
      </c>
    </row>
    <row r="16" spans="1:14" x14ac:dyDescent="0.3">
      <c r="A16" t="s">
        <v>9</v>
      </c>
      <c r="B16" t="s">
        <v>10</v>
      </c>
      <c r="C16" t="s">
        <v>74</v>
      </c>
      <c r="D16" s="1">
        <v>43482</v>
      </c>
      <c r="E16" t="s">
        <v>32</v>
      </c>
      <c r="F16" t="s">
        <v>24</v>
      </c>
      <c r="N16" t="s">
        <v>27</v>
      </c>
    </row>
    <row r="17" spans="1:14" x14ac:dyDescent="0.3">
      <c r="A17" t="s">
        <v>9</v>
      </c>
      <c r="B17" t="s">
        <v>37</v>
      </c>
      <c r="C17" t="s">
        <v>75</v>
      </c>
      <c r="D17" s="1">
        <v>43483</v>
      </c>
      <c r="E17" t="s">
        <v>21</v>
      </c>
      <c r="N17" t="s">
        <v>27</v>
      </c>
    </row>
    <row r="18" spans="1:14" x14ac:dyDescent="0.3">
      <c r="A18" t="s">
        <v>9</v>
      </c>
      <c r="B18" t="s">
        <v>10</v>
      </c>
      <c r="D18" s="1">
        <v>43483</v>
      </c>
      <c r="E18" t="s">
        <v>76</v>
      </c>
      <c r="F18" t="s">
        <v>24</v>
      </c>
      <c r="G18" t="s">
        <v>77</v>
      </c>
      <c r="N18" t="s">
        <v>36</v>
      </c>
    </row>
    <row r="19" spans="1:14" x14ac:dyDescent="0.3">
      <c r="A19" t="s">
        <v>9</v>
      </c>
      <c r="B19" t="s">
        <v>10</v>
      </c>
      <c r="C19" t="s">
        <v>74</v>
      </c>
      <c r="D19" s="1">
        <v>43492</v>
      </c>
      <c r="E19" t="s">
        <v>21</v>
      </c>
      <c r="J19" t="s">
        <v>81</v>
      </c>
      <c r="N19" t="s">
        <v>27</v>
      </c>
    </row>
    <row r="20" spans="1:14" x14ac:dyDescent="0.3">
      <c r="A20" t="s">
        <v>78</v>
      </c>
      <c r="B20" t="s">
        <v>79</v>
      </c>
      <c r="C20" t="s">
        <v>80</v>
      </c>
      <c r="D20" s="1">
        <v>43495</v>
      </c>
      <c r="E20" t="s">
        <v>21</v>
      </c>
      <c r="N20" t="s">
        <v>27</v>
      </c>
    </row>
    <row r="21" spans="1:14" x14ac:dyDescent="0.3">
      <c r="A21" t="s">
        <v>18</v>
      </c>
      <c r="B21" t="s">
        <v>37</v>
      </c>
      <c r="C21" t="s">
        <v>82</v>
      </c>
      <c r="D21" s="1">
        <v>43497</v>
      </c>
      <c r="E21" t="s">
        <v>83</v>
      </c>
      <c r="J21" t="s">
        <v>84</v>
      </c>
      <c r="N21" t="s">
        <v>27</v>
      </c>
    </row>
    <row r="22" spans="1:14" x14ac:dyDescent="0.3">
      <c r="A22" t="s">
        <v>18</v>
      </c>
      <c r="B22" t="s">
        <v>91</v>
      </c>
      <c r="C22" t="s">
        <v>92</v>
      </c>
      <c r="D22" s="1">
        <v>43498</v>
      </c>
      <c r="E22" t="s">
        <v>21</v>
      </c>
      <c r="F22" t="s">
        <v>93</v>
      </c>
      <c r="J22" t="s">
        <v>94</v>
      </c>
      <c r="N22" t="s">
        <v>27</v>
      </c>
    </row>
    <row r="23" spans="1:14" x14ac:dyDescent="0.3">
      <c r="A23" t="s">
        <v>18</v>
      </c>
      <c r="B23" t="s">
        <v>10</v>
      </c>
      <c r="C23" t="s">
        <v>85</v>
      </c>
      <c r="D23" s="1">
        <v>43499</v>
      </c>
      <c r="E23" t="s">
        <v>86</v>
      </c>
      <c r="J23" t="s">
        <v>87</v>
      </c>
      <c r="K23" t="s">
        <v>88</v>
      </c>
      <c r="L23" t="s">
        <v>89</v>
      </c>
      <c r="M23" t="s">
        <v>90</v>
      </c>
      <c r="N23" t="s">
        <v>27</v>
      </c>
    </row>
    <row r="24" spans="1:14" x14ac:dyDescent="0.3">
      <c r="A24" t="s">
        <v>95</v>
      </c>
      <c r="D24" s="1">
        <v>43507</v>
      </c>
      <c r="E24" t="s">
        <v>35</v>
      </c>
      <c r="F24" t="s">
        <v>96</v>
      </c>
      <c r="G24" t="s">
        <v>97</v>
      </c>
      <c r="H24" t="s">
        <v>98</v>
      </c>
      <c r="J24" t="s">
        <v>99</v>
      </c>
      <c r="K24" t="s">
        <v>100</v>
      </c>
      <c r="N24" t="s">
        <v>30</v>
      </c>
    </row>
    <row r="25" spans="1:14" x14ac:dyDescent="0.3">
      <c r="A25" t="s">
        <v>18</v>
      </c>
      <c r="B25" t="s">
        <v>101</v>
      </c>
      <c r="C25" t="s">
        <v>102</v>
      </c>
      <c r="D25" s="1">
        <v>43513</v>
      </c>
      <c r="E25" t="s">
        <v>21</v>
      </c>
      <c r="N25" t="s">
        <v>27</v>
      </c>
    </row>
    <row r="26" spans="1:14" x14ac:dyDescent="0.3">
      <c r="A26" t="s">
        <v>18</v>
      </c>
      <c r="B26" t="s">
        <v>49</v>
      </c>
      <c r="C26" t="s">
        <v>103</v>
      </c>
      <c r="D26" s="1">
        <v>43517</v>
      </c>
      <c r="E26" t="s">
        <v>104</v>
      </c>
      <c r="F26" t="s">
        <v>86</v>
      </c>
      <c r="J26" t="s">
        <v>105</v>
      </c>
      <c r="N26" t="s">
        <v>27</v>
      </c>
    </row>
    <row r="27" spans="1:14" x14ac:dyDescent="0.3">
      <c r="A27" t="s">
        <v>9</v>
      </c>
      <c r="B27" t="s">
        <v>37</v>
      </c>
      <c r="C27" t="s">
        <v>106</v>
      </c>
      <c r="D27" s="1">
        <v>43530</v>
      </c>
      <c r="E27" t="s">
        <v>24</v>
      </c>
      <c r="J27" t="s">
        <v>107</v>
      </c>
      <c r="K27" t="s">
        <v>108</v>
      </c>
      <c r="N27" t="s">
        <v>27</v>
      </c>
    </row>
    <row r="28" spans="1:14" x14ac:dyDescent="0.3">
      <c r="A28" t="s">
        <v>9</v>
      </c>
      <c r="B28" t="s">
        <v>37</v>
      </c>
      <c r="D28" s="1">
        <v>43534</v>
      </c>
      <c r="E28" t="s">
        <v>24</v>
      </c>
      <c r="F28" t="s">
        <v>109</v>
      </c>
      <c r="N28" t="s">
        <v>36</v>
      </c>
    </row>
    <row r="29" spans="1:14" x14ac:dyDescent="0.3">
      <c r="A29" t="s">
        <v>18</v>
      </c>
      <c r="B29" t="s">
        <v>37</v>
      </c>
      <c r="C29" t="s">
        <v>110</v>
      </c>
      <c r="D29" s="1">
        <v>43535</v>
      </c>
      <c r="E29" t="s">
        <v>51</v>
      </c>
      <c r="F29" t="s">
        <v>21</v>
      </c>
      <c r="J29" t="s">
        <v>111</v>
      </c>
      <c r="K29" t="s">
        <v>112</v>
      </c>
      <c r="N29" t="s">
        <v>27</v>
      </c>
    </row>
    <row r="30" spans="1:14" x14ac:dyDescent="0.3">
      <c r="A30" t="s">
        <v>113</v>
      </c>
      <c r="B30" t="s">
        <v>114</v>
      </c>
      <c r="C30" t="s">
        <v>115</v>
      </c>
      <c r="D30" s="1">
        <v>43539</v>
      </c>
      <c r="E30" t="s">
        <v>116</v>
      </c>
      <c r="F30" t="s">
        <v>117</v>
      </c>
      <c r="G30" t="s">
        <v>83</v>
      </c>
      <c r="H30" t="s">
        <v>51</v>
      </c>
      <c r="J30" t="s">
        <v>118</v>
      </c>
      <c r="N30" t="s">
        <v>27</v>
      </c>
    </row>
    <row r="31" spans="1:14" x14ac:dyDescent="0.3">
      <c r="A31" t="s">
        <v>119</v>
      </c>
      <c r="B31" t="s">
        <v>57</v>
      </c>
      <c r="C31" t="s">
        <v>58</v>
      </c>
      <c r="D31" s="1">
        <v>43532</v>
      </c>
      <c r="E31" t="s">
        <v>120</v>
      </c>
      <c r="F31" t="s">
        <v>77</v>
      </c>
      <c r="N31" t="s">
        <v>59</v>
      </c>
    </row>
    <row r="32" spans="1:14" x14ac:dyDescent="0.3">
      <c r="A32" t="s">
        <v>56</v>
      </c>
      <c r="D32" s="1">
        <v>43546</v>
      </c>
      <c r="E32" t="s">
        <v>121</v>
      </c>
      <c r="F32" t="s">
        <v>51</v>
      </c>
      <c r="G32" t="s">
        <v>97</v>
      </c>
      <c r="H32" t="s">
        <v>122</v>
      </c>
      <c r="J32" t="s">
        <v>123</v>
      </c>
      <c r="N32" t="s">
        <v>30</v>
      </c>
    </row>
    <row r="33" spans="1:14" x14ac:dyDescent="0.3">
      <c r="A33" t="s">
        <v>124</v>
      </c>
      <c r="B33" t="s">
        <v>125</v>
      </c>
      <c r="C33" t="s">
        <v>126</v>
      </c>
      <c r="D33" s="1">
        <v>43555</v>
      </c>
      <c r="E33" t="s">
        <v>127</v>
      </c>
      <c r="F33" t="s">
        <v>16</v>
      </c>
      <c r="J33" t="s">
        <v>128</v>
      </c>
      <c r="N33" t="s">
        <v>27</v>
      </c>
    </row>
    <row r="34" spans="1:14" x14ac:dyDescent="0.3">
      <c r="A34" t="s">
        <v>18</v>
      </c>
      <c r="B34" t="s">
        <v>49</v>
      </c>
      <c r="C34" t="s">
        <v>50</v>
      </c>
      <c r="D34" s="1">
        <v>43559</v>
      </c>
      <c r="E34" t="s">
        <v>129</v>
      </c>
      <c r="F34" t="s">
        <v>21</v>
      </c>
      <c r="J34" t="s">
        <v>130</v>
      </c>
      <c r="N34" t="s">
        <v>27</v>
      </c>
    </row>
    <row r="35" spans="1:14" x14ac:dyDescent="0.3">
      <c r="A35" t="s">
        <v>9</v>
      </c>
      <c r="D35" s="1">
        <v>43562</v>
      </c>
      <c r="E35" t="s">
        <v>131</v>
      </c>
      <c r="J35" t="s">
        <v>132</v>
      </c>
      <c r="N35" t="s">
        <v>30</v>
      </c>
    </row>
    <row r="36" spans="1:14" x14ac:dyDescent="0.3">
      <c r="A36" t="s">
        <v>133</v>
      </c>
      <c r="B36" t="s">
        <v>135</v>
      </c>
      <c r="D36" s="1">
        <v>43565</v>
      </c>
      <c r="E36" t="s">
        <v>16</v>
      </c>
      <c r="F36" t="s">
        <v>134</v>
      </c>
      <c r="G36" t="s">
        <v>60</v>
      </c>
      <c r="N36" t="s">
        <v>36</v>
      </c>
    </row>
    <row r="37" spans="1:14" x14ac:dyDescent="0.3">
      <c r="A37" t="s">
        <v>136</v>
      </c>
      <c r="D37" s="1">
        <v>43566</v>
      </c>
      <c r="E37" t="s">
        <v>137</v>
      </c>
      <c r="F37" t="s">
        <v>138</v>
      </c>
      <c r="G37" t="s">
        <v>129</v>
      </c>
      <c r="H37" t="s">
        <v>51</v>
      </c>
      <c r="J37" t="s">
        <v>139</v>
      </c>
      <c r="K37" t="s">
        <v>140</v>
      </c>
      <c r="N37" t="s">
        <v>36</v>
      </c>
    </row>
    <row r="38" spans="1:14" x14ac:dyDescent="0.3">
      <c r="A38" t="s">
        <v>9</v>
      </c>
      <c r="B38" t="s">
        <v>37</v>
      </c>
      <c r="C38" t="s">
        <v>82</v>
      </c>
      <c r="D38" s="1">
        <v>43567</v>
      </c>
      <c r="E38" t="s">
        <v>141</v>
      </c>
      <c r="F38" t="s">
        <v>142</v>
      </c>
      <c r="J38" t="s">
        <v>143</v>
      </c>
      <c r="N38" t="s">
        <v>27</v>
      </c>
    </row>
    <row r="39" spans="1:14" x14ac:dyDescent="0.3">
      <c r="A39" t="s">
        <v>124</v>
      </c>
      <c r="B39" t="s">
        <v>144</v>
      </c>
      <c r="C39" t="s">
        <v>145</v>
      </c>
      <c r="D39" s="1">
        <v>43572</v>
      </c>
      <c r="E39" t="s">
        <v>121</v>
      </c>
      <c r="I39" t="s">
        <v>150</v>
      </c>
      <c r="N39" t="s">
        <v>27</v>
      </c>
    </row>
    <row r="40" spans="1:14" x14ac:dyDescent="0.3">
      <c r="A40" t="s">
        <v>146</v>
      </c>
      <c r="B40" t="s">
        <v>147</v>
      </c>
      <c r="C40" t="s">
        <v>154</v>
      </c>
      <c r="D40" s="1">
        <v>43573</v>
      </c>
      <c r="E40" t="s">
        <v>148</v>
      </c>
      <c r="F40" t="s">
        <v>149</v>
      </c>
      <c r="G40" t="s">
        <v>97</v>
      </c>
      <c r="H40" t="s">
        <v>98</v>
      </c>
      <c r="I40" t="s">
        <v>151</v>
      </c>
      <c r="J40" t="s">
        <v>152</v>
      </c>
      <c r="K40" t="s">
        <v>153</v>
      </c>
      <c r="N40" t="s">
        <v>59</v>
      </c>
    </row>
    <row r="41" spans="1:14" x14ac:dyDescent="0.3">
      <c r="A41" t="s">
        <v>9</v>
      </c>
      <c r="B41" t="s">
        <v>10</v>
      </c>
      <c r="C41" t="s">
        <v>155</v>
      </c>
      <c r="D41" s="1">
        <v>43574</v>
      </c>
      <c r="E41" t="s">
        <v>121</v>
      </c>
      <c r="N41" t="s">
        <v>27</v>
      </c>
    </row>
    <row r="42" spans="1:14" x14ac:dyDescent="0.3">
      <c r="A42" t="s">
        <v>18</v>
      </c>
      <c r="B42" t="s">
        <v>156</v>
      </c>
      <c r="C42" t="s">
        <v>157</v>
      </c>
      <c r="D42" s="1">
        <v>43582</v>
      </c>
      <c r="E42" t="s">
        <v>32</v>
      </c>
      <c r="N42" t="s">
        <v>158</v>
      </c>
    </row>
    <row r="43" spans="1:14" x14ac:dyDescent="0.3">
      <c r="A43" t="s">
        <v>9</v>
      </c>
      <c r="B43" t="s">
        <v>37</v>
      </c>
      <c r="C43" t="s">
        <v>75</v>
      </c>
      <c r="D43" s="1">
        <v>43587</v>
      </c>
      <c r="E43" t="s">
        <v>159</v>
      </c>
      <c r="F43" t="s">
        <v>86</v>
      </c>
      <c r="J43" t="s">
        <v>160</v>
      </c>
      <c r="N43" t="s">
        <v>27</v>
      </c>
    </row>
    <row r="44" spans="1:14" x14ac:dyDescent="0.3">
      <c r="A44" t="s">
        <v>133</v>
      </c>
      <c r="B44" t="s">
        <v>161</v>
      </c>
      <c r="D44" s="1">
        <v>43600</v>
      </c>
      <c r="E44" t="s">
        <v>162</v>
      </c>
      <c r="F44" t="s">
        <v>51</v>
      </c>
      <c r="G44" t="s">
        <v>163</v>
      </c>
      <c r="N44" t="s">
        <v>36</v>
      </c>
    </row>
    <row r="45" spans="1:14" x14ac:dyDescent="0.3">
      <c r="A45" t="s">
        <v>18</v>
      </c>
      <c r="B45" t="s">
        <v>49</v>
      </c>
      <c r="C45" t="s">
        <v>50</v>
      </c>
      <c r="D45" s="1">
        <v>43601</v>
      </c>
      <c r="E45" t="s">
        <v>164</v>
      </c>
      <c r="J45" t="s">
        <v>165</v>
      </c>
      <c r="K45" t="s">
        <v>166</v>
      </c>
      <c r="L45" t="s">
        <v>167</v>
      </c>
      <c r="N45" t="s">
        <v>27</v>
      </c>
    </row>
    <row r="46" spans="1:14" x14ac:dyDescent="0.3">
      <c r="A46" t="s">
        <v>168</v>
      </c>
      <c r="B46" t="s">
        <v>169</v>
      </c>
      <c r="D46" s="1">
        <v>43608</v>
      </c>
      <c r="E46" t="s">
        <v>97</v>
      </c>
      <c r="F46" t="s">
        <v>170</v>
      </c>
      <c r="G46" t="s">
        <v>171</v>
      </c>
      <c r="N46" t="s">
        <v>36</v>
      </c>
    </row>
    <row r="47" spans="1:14" x14ac:dyDescent="0.3">
      <c r="A47" t="s">
        <v>18</v>
      </c>
      <c r="B47" t="s">
        <v>37</v>
      </c>
      <c r="C47" t="s">
        <v>172</v>
      </c>
      <c r="D47" s="1">
        <v>43610</v>
      </c>
      <c r="E47" t="s">
        <v>173</v>
      </c>
      <c r="F47" t="s">
        <v>86</v>
      </c>
      <c r="J47" t="s">
        <v>17</v>
      </c>
      <c r="K47" t="s">
        <v>174</v>
      </c>
      <c r="L47" t="s">
        <v>175</v>
      </c>
      <c r="N47" t="s">
        <v>27</v>
      </c>
    </row>
    <row r="48" spans="1:14" x14ac:dyDescent="0.3">
      <c r="A48" t="s">
        <v>176</v>
      </c>
      <c r="D48" s="1">
        <v>43614</v>
      </c>
      <c r="E48" t="s">
        <v>122</v>
      </c>
      <c r="F48" t="s">
        <v>177</v>
      </c>
      <c r="G48" t="s">
        <v>35</v>
      </c>
      <c r="J48" t="s">
        <v>178</v>
      </c>
      <c r="N48" t="s">
        <v>30</v>
      </c>
    </row>
    <row r="49" spans="1:14" x14ac:dyDescent="0.3">
      <c r="A49" t="s">
        <v>179</v>
      </c>
      <c r="B49" t="s">
        <v>37</v>
      </c>
      <c r="C49" t="s">
        <v>82</v>
      </c>
      <c r="D49" s="1">
        <v>43619</v>
      </c>
      <c r="E49" t="s">
        <v>21</v>
      </c>
      <c r="J49" t="s">
        <v>180</v>
      </c>
      <c r="K49" t="s">
        <v>181</v>
      </c>
      <c r="N49" t="s">
        <v>27</v>
      </c>
    </row>
    <row r="50" spans="1:14" x14ac:dyDescent="0.3">
      <c r="A50" t="s">
        <v>9</v>
      </c>
      <c r="B50" t="s">
        <v>10</v>
      </c>
      <c r="C50" t="s">
        <v>11</v>
      </c>
      <c r="D50" s="1">
        <v>43622</v>
      </c>
      <c r="E50" t="s">
        <v>16</v>
      </c>
      <c r="F50" t="s">
        <v>86</v>
      </c>
      <c r="J50" t="s">
        <v>182</v>
      </c>
      <c r="N50" t="s">
        <v>27</v>
      </c>
    </row>
    <row r="51" spans="1:14" x14ac:dyDescent="0.3">
      <c r="A51" t="s">
        <v>186</v>
      </c>
      <c r="B51" t="s">
        <v>187</v>
      </c>
      <c r="D51" s="1">
        <v>43628</v>
      </c>
      <c r="E51" t="s">
        <v>129</v>
      </c>
      <c r="F51" t="s">
        <v>188</v>
      </c>
      <c r="G51" t="s">
        <v>189</v>
      </c>
      <c r="H51" t="s">
        <v>190</v>
      </c>
    </row>
    <row r="52" spans="1:14" x14ac:dyDescent="0.3">
      <c r="A52" t="s">
        <v>18</v>
      </c>
      <c r="B52" t="s">
        <v>49</v>
      </c>
      <c r="C52" t="s">
        <v>183</v>
      </c>
      <c r="D52" s="1">
        <v>43629</v>
      </c>
      <c r="E52" t="s">
        <v>184</v>
      </c>
      <c r="F52" t="s">
        <v>127</v>
      </c>
      <c r="G52" t="s">
        <v>24</v>
      </c>
      <c r="J52" t="s">
        <v>185</v>
      </c>
      <c r="N52" t="s">
        <v>27</v>
      </c>
    </row>
    <row r="53" spans="1:14" x14ac:dyDescent="0.3">
      <c r="A53" t="s">
        <v>56</v>
      </c>
      <c r="B53" t="s">
        <v>57</v>
      </c>
      <c r="C53" t="s">
        <v>58</v>
      </c>
      <c r="D53" s="1">
        <v>43642</v>
      </c>
      <c r="E53" t="s">
        <v>24</v>
      </c>
      <c r="N53" t="s">
        <v>27</v>
      </c>
    </row>
    <row r="55" spans="1:14" x14ac:dyDescent="0.3">
      <c r="A55" t="s">
        <v>21</v>
      </c>
      <c r="B55">
        <f>COUNTIF($E$2:$I$52,"Mahler")</f>
        <v>11</v>
      </c>
    </row>
    <row r="56" spans="1:14" x14ac:dyDescent="0.3">
      <c r="A56" t="str">
        <f>Feuil2!C10</f>
        <v>Beethoven</v>
      </c>
      <c r="B56">
        <f>COUNTIF($E$2:$I$52,"Beethoven")</f>
        <v>8</v>
      </c>
    </row>
    <row r="57" spans="1:14" x14ac:dyDescent="0.3">
      <c r="A57" t="str">
        <f>Feuil2!C20</f>
        <v>Chostakovitch</v>
      </c>
      <c r="B57">
        <f>COUNTIF($E$2:$I$53,"Chostakovitch")+1</f>
        <v>8</v>
      </c>
    </row>
    <row r="58" spans="1:14" x14ac:dyDescent="0.3">
      <c r="A58" t="str">
        <f>Feuil2!C12</f>
        <v>Berlioz</v>
      </c>
      <c r="B58">
        <f>COUNTIF($E$2:$I$52,"Berlioz")+1</f>
        <v>6</v>
      </c>
      <c r="E58" t="s">
        <v>192</v>
      </c>
    </row>
    <row r="59" spans="1:14" x14ac:dyDescent="0.3">
      <c r="A59" t="str">
        <f>Feuil2!C17</f>
        <v>Brahms</v>
      </c>
      <c r="B59">
        <f>COUNTIF($E$2:$I$52,"Brahms")</f>
        <v>5</v>
      </c>
    </row>
    <row r="60" spans="1:14" x14ac:dyDescent="0.3">
      <c r="A60" t="s">
        <v>97</v>
      </c>
      <c r="B60">
        <f>COUNTIF($E$2:$I$52,"Debussy")</f>
        <v>4</v>
      </c>
    </row>
    <row r="61" spans="1:14" x14ac:dyDescent="0.3">
      <c r="A61" t="s">
        <v>32</v>
      </c>
      <c r="B61">
        <f>COUNTIF($E$2:$I$52,"Rachmaninov")</f>
        <v>4</v>
      </c>
    </row>
    <row r="62" spans="1:14" x14ac:dyDescent="0.3">
      <c r="A62" t="s">
        <v>121</v>
      </c>
      <c r="B62">
        <f>COUNTIF($E$2:$I$52,"Bach")</f>
        <v>3</v>
      </c>
    </row>
    <row r="63" spans="1:14" x14ac:dyDescent="0.3">
      <c r="A63" t="str">
        <f>Feuil2!C13</f>
        <v>Bernstein</v>
      </c>
      <c r="B63">
        <f>COUNTIF($E$2:$I$52,"Bernstein")</f>
        <v>3</v>
      </c>
    </row>
    <row r="64" spans="1:14" x14ac:dyDescent="0.3">
      <c r="A64" t="s">
        <v>129</v>
      </c>
      <c r="B64">
        <f>COUNTIF($E$2:$I$52,"Mozart")</f>
        <v>3</v>
      </c>
    </row>
    <row r="65" spans="1:2" x14ac:dyDescent="0.3">
      <c r="A65" t="s">
        <v>35</v>
      </c>
      <c r="B65">
        <f>COUNTIF($E$2:$I$52,"Ravel")</f>
        <v>3</v>
      </c>
    </row>
    <row r="66" spans="1:2" x14ac:dyDescent="0.3">
      <c r="A66" t="str">
        <f>Feuil2!C19</f>
        <v>Chopin</v>
      </c>
      <c r="B66">
        <f>COUNTIF($E$2:$I$52,"Chopin")</f>
        <v>2</v>
      </c>
    </row>
    <row r="67" spans="1:2" x14ac:dyDescent="0.3">
      <c r="A67" t="s">
        <v>127</v>
      </c>
      <c r="B67">
        <f>COUNTIF($E$2:$I$52,"Grieg")</f>
        <v>2</v>
      </c>
    </row>
    <row r="68" spans="1:2" x14ac:dyDescent="0.3">
      <c r="A68" s="2" t="s">
        <v>60</v>
      </c>
      <c r="B68">
        <f>COUNTIF($E$2:$I$52,"Schoenberg")</f>
        <v>2</v>
      </c>
    </row>
    <row r="69" spans="1:2" x14ac:dyDescent="0.3">
      <c r="A69" t="s">
        <v>83</v>
      </c>
      <c r="B69">
        <f>COUNTIF($E$2:$I$52,"Tchaïkovski")</f>
        <v>2</v>
      </c>
    </row>
    <row r="70" spans="1:2" x14ac:dyDescent="0.3">
      <c r="A70" t="str">
        <f>Feuil2!D15</f>
        <v>Benetti</v>
      </c>
      <c r="B70">
        <f>COUNTIF($E$2:$I$52,"Benetti")</f>
        <v>1</v>
      </c>
    </row>
    <row r="71" spans="1:2" x14ac:dyDescent="0.3">
      <c r="A71" t="s">
        <v>93</v>
      </c>
      <c r="B71">
        <f>COUNTIF($E$2:$I$52,"Berio")</f>
        <v>1</v>
      </c>
    </row>
    <row r="72" spans="1:2" x14ac:dyDescent="0.3">
      <c r="A72" t="s">
        <v>62</v>
      </c>
      <c r="B72">
        <f>COUNTIF($E$2:$I$52,"Bertold Hummel")</f>
        <v>1</v>
      </c>
    </row>
    <row r="73" spans="1:2" x14ac:dyDescent="0.3">
      <c r="A73" t="str">
        <f>Feuil2!C18</f>
        <v>Britten</v>
      </c>
      <c r="B73">
        <f>COUNTIF($E$2:$I$52,"Britten")</f>
        <v>1</v>
      </c>
    </row>
    <row r="74" spans="1:2" x14ac:dyDescent="0.3">
      <c r="A74" t="s">
        <v>142</v>
      </c>
      <c r="B74">
        <f>COUNTIF($E$2:$I$52,"Bruckner")</f>
        <v>1</v>
      </c>
    </row>
    <row r="75" spans="1:2" x14ac:dyDescent="0.3">
      <c r="A75" t="s">
        <v>177</v>
      </c>
      <c r="B75">
        <f>COUNTIF($E$2:$I$52,"César Fanck")</f>
        <v>1</v>
      </c>
    </row>
    <row r="76" spans="1:2" x14ac:dyDescent="0.3">
      <c r="A76" t="s">
        <v>138</v>
      </c>
      <c r="B76">
        <f>COUNTIF($E$2:$I$52,"Britten")</f>
        <v>1</v>
      </c>
    </row>
    <row r="77" spans="1:2" x14ac:dyDescent="0.3">
      <c r="A77" t="s">
        <v>137</v>
      </c>
      <c r="B77">
        <f>COUNTIF($E$2:$I$52,"Clara Schumann (femme)")</f>
        <v>1</v>
      </c>
    </row>
    <row r="78" spans="1:2" x14ac:dyDescent="0.3">
      <c r="A78" t="s">
        <v>40</v>
      </c>
      <c r="B78">
        <f>COUNTIF($E$2:$I$52,"Claude Vivier")</f>
        <v>1</v>
      </c>
    </row>
    <row r="79" spans="1:2" x14ac:dyDescent="0.3">
      <c r="A79" t="s">
        <v>141</v>
      </c>
      <c r="B79">
        <f>COUNTIF($E$2:$I$52,"Dutilleux")</f>
        <v>1</v>
      </c>
    </row>
    <row r="80" spans="1:2" x14ac:dyDescent="0.3">
      <c r="A80" t="s">
        <v>151</v>
      </c>
      <c r="B80">
        <v>1</v>
      </c>
    </row>
    <row r="81" spans="1:2" x14ac:dyDescent="0.3">
      <c r="A81" t="s">
        <v>120</v>
      </c>
      <c r="B81">
        <f>COUNTIF($E$2:$I$52,"Elise Bertrand (femme)")</f>
        <v>1</v>
      </c>
    </row>
    <row r="82" spans="1:2" x14ac:dyDescent="0.3">
      <c r="A82" t="s">
        <v>109</v>
      </c>
      <c r="B82">
        <v>1</v>
      </c>
    </row>
    <row r="83" spans="1:2" x14ac:dyDescent="0.3">
      <c r="A83" t="s">
        <v>34</v>
      </c>
      <c r="B83">
        <f>COUNTIF($E$2:$I$52,"Gluck")</f>
        <v>1</v>
      </c>
    </row>
    <row r="84" spans="1:2" x14ac:dyDescent="0.3">
      <c r="A84" t="s">
        <v>188</v>
      </c>
      <c r="B84">
        <f>COUNTIF($E$2:$I$52,"Handel")</f>
        <v>1</v>
      </c>
    </row>
    <row r="85" spans="1:2" x14ac:dyDescent="0.3">
      <c r="A85" s="2" t="s">
        <v>61</v>
      </c>
      <c r="B85">
        <f>COUNTIF($E$2:$I$52,"Hanns Eisler")</f>
        <v>1</v>
      </c>
    </row>
    <row r="86" spans="1:2" x14ac:dyDescent="0.3">
      <c r="A86" t="s">
        <v>162</v>
      </c>
      <c r="B86">
        <f>COUNTIF($E$2:$I$52,"Haydn")</f>
        <v>1</v>
      </c>
    </row>
    <row r="87" spans="1:2" x14ac:dyDescent="0.3">
      <c r="A87" t="s">
        <v>173</v>
      </c>
      <c r="B87">
        <f>COUNTIF($E$2:$I$52,"Jarrell (création)")+1</f>
        <v>2</v>
      </c>
    </row>
    <row r="88" spans="1:2" x14ac:dyDescent="0.3">
      <c r="A88" t="s">
        <v>170</v>
      </c>
      <c r="B88">
        <v>1</v>
      </c>
    </row>
    <row r="89" spans="1:2" x14ac:dyDescent="0.3">
      <c r="A89" t="s">
        <v>191</v>
      </c>
      <c r="B89">
        <v>1</v>
      </c>
    </row>
    <row r="90" spans="1:2" x14ac:dyDescent="0.3">
      <c r="A90" t="s">
        <v>184</v>
      </c>
      <c r="B90">
        <f>COUNTIF($E$2:$I$52,"John Adams")</f>
        <v>1</v>
      </c>
    </row>
    <row r="91" spans="1:2" x14ac:dyDescent="0.3">
      <c r="A91" t="s">
        <v>117</v>
      </c>
      <c r="B91">
        <v>1</v>
      </c>
    </row>
    <row r="92" spans="1:2" x14ac:dyDescent="0.3">
      <c r="A92" t="s">
        <v>76</v>
      </c>
      <c r="B92">
        <f>COUNTIF($E$2:$I$52,"Khatchaturian")</f>
        <v>1</v>
      </c>
    </row>
    <row r="93" spans="1:2" x14ac:dyDescent="0.3">
      <c r="A93" t="s">
        <v>14</v>
      </c>
      <c r="B93">
        <f>COUNTIF($E$2:$I$52,"Lalo")</f>
        <v>1</v>
      </c>
    </row>
    <row r="94" spans="1:2" x14ac:dyDescent="0.3">
      <c r="A94" t="s">
        <v>116</v>
      </c>
      <c r="B94">
        <f>COUNTIF($E$2:$I$52,"Lili Boulanger (femme)")</f>
        <v>1</v>
      </c>
    </row>
    <row r="95" spans="1:2" x14ac:dyDescent="0.3">
      <c r="A95" t="s">
        <v>131</v>
      </c>
      <c r="B95">
        <f>COUNTIF($E$2:$I$52,"Liszt")</f>
        <v>1</v>
      </c>
    </row>
    <row r="96" spans="1:2" x14ac:dyDescent="0.3">
      <c r="A96" t="s">
        <v>104</v>
      </c>
      <c r="B96">
        <f>COUNTIF($E$2:$I$52,"Lutoslawski")</f>
        <v>1</v>
      </c>
    </row>
    <row r="97" spans="1:2" x14ac:dyDescent="0.3">
      <c r="A97" t="s">
        <v>96</v>
      </c>
      <c r="B97">
        <v>1</v>
      </c>
    </row>
    <row r="98" spans="1:2" x14ac:dyDescent="0.3">
      <c r="A98" t="s">
        <v>31</v>
      </c>
      <c r="B98">
        <v>1</v>
      </c>
    </row>
    <row r="99" spans="1:2" x14ac:dyDescent="0.3">
      <c r="A99" t="s">
        <v>47</v>
      </c>
      <c r="B99">
        <v>1</v>
      </c>
    </row>
    <row r="100" spans="1:2" x14ac:dyDescent="0.3">
      <c r="A100" t="str">
        <f>Feuil2!D16</f>
        <v>Robert Casadesus</v>
      </c>
      <c r="B100">
        <f>COUNTIF($E$2:$I$52,"Robert Casadesus")</f>
        <v>1</v>
      </c>
    </row>
    <row r="101" spans="1:2" x14ac:dyDescent="0.3">
      <c r="A101" t="s">
        <v>148</v>
      </c>
      <c r="B101">
        <v>1</v>
      </c>
    </row>
    <row r="102" spans="1:2" x14ac:dyDescent="0.3">
      <c r="A102" t="s">
        <v>15</v>
      </c>
      <c r="B102">
        <f>COUNTIF($E$2:$I$52,"Saint-Saëns")</f>
        <v>1</v>
      </c>
    </row>
    <row r="103" spans="1:2" x14ac:dyDescent="0.3">
      <c r="A103" t="s">
        <v>28</v>
      </c>
      <c r="B103">
        <f>COUNTIF($E$2:$I$52,"Satie")</f>
        <v>1</v>
      </c>
    </row>
    <row r="104" spans="1:2" x14ac:dyDescent="0.3">
      <c r="A104" t="s">
        <v>54</v>
      </c>
      <c r="B104">
        <f>COUNTIF($E$2:$I$52,"Scriabine")</f>
        <v>1</v>
      </c>
    </row>
    <row r="105" spans="1:2" x14ac:dyDescent="0.3">
      <c r="A105" t="s">
        <v>159</v>
      </c>
      <c r="B105">
        <f>COUNTIF($E$2:$I$52,"Sibelius")</f>
        <v>1</v>
      </c>
    </row>
    <row r="106" spans="1:2" x14ac:dyDescent="0.3">
      <c r="A106" t="s">
        <v>150</v>
      </c>
      <c r="B106">
        <f>COUNTIF($E$2:$I$52,"Robert Casadesus")</f>
        <v>1</v>
      </c>
    </row>
    <row r="107" spans="1:2" x14ac:dyDescent="0.3">
      <c r="A107" t="s">
        <v>39</v>
      </c>
      <c r="B107">
        <f>COUNTIF($E$2:$I$52,"Robert Casadesus")</f>
        <v>1</v>
      </c>
    </row>
    <row r="108" spans="1:2" x14ac:dyDescent="0.3">
      <c r="A108" t="s">
        <v>190</v>
      </c>
      <c r="B108">
        <f>COUNTIF($E$2:$I$52,"Robert Casadesus")</f>
        <v>1</v>
      </c>
    </row>
    <row r="109" spans="1:2" x14ac:dyDescent="0.3">
      <c r="A109" t="s">
        <v>66</v>
      </c>
      <c r="B109">
        <f>COUNTIF($E$2:$I$52,"Robert Casadesus")</f>
        <v>1</v>
      </c>
    </row>
    <row r="110" spans="1:2" x14ac:dyDescent="0.3">
      <c r="A110" t="s">
        <v>149</v>
      </c>
      <c r="B110">
        <f>COUNTIF($E$2:$I$52,"Robert Casadesus")</f>
        <v>1</v>
      </c>
    </row>
  </sheetData>
  <sortState ref="A55:B110">
    <sortCondition descending="1" ref="B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55"/>
  <sheetViews>
    <sheetView workbookViewId="0">
      <selection activeCell="E51" sqref="E51"/>
    </sheetView>
  </sheetViews>
  <sheetFormatPr baseColWidth="10" defaultColWidth="9.109375" defaultRowHeight="14.4" x14ac:dyDescent="0.3"/>
  <cols>
    <col min="3" max="3" width="20" customWidth="1"/>
    <col min="4" max="4" width="22.33203125" customWidth="1"/>
    <col min="5" max="5" width="18.6640625" customWidth="1"/>
    <col min="6" max="6" width="18.109375" customWidth="1"/>
    <col min="7" max="7" width="20.44140625" customWidth="1"/>
  </cols>
  <sheetData>
    <row r="5" spans="3:7" x14ac:dyDescent="0.3">
      <c r="C5" t="s">
        <v>121</v>
      </c>
      <c r="D5" t="s">
        <v>51</v>
      </c>
      <c r="E5" t="s">
        <v>97</v>
      </c>
      <c r="F5" t="s">
        <v>122</v>
      </c>
    </row>
    <row r="6" spans="3:7" x14ac:dyDescent="0.3">
      <c r="C6" t="s">
        <v>121</v>
      </c>
      <c r="G6" t="s">
        <v>150</v>
      </c>
    </row>
    <row r="7" spans="3:7" x14ac:dyDescent="0.3">
      <c r="C7" t="s">
        <v>121</v>
      </c>
    </row>
    <row r="8" spans="3:7" x14ac:dyDescent="0.3">
      <c r="C8" t="s">
        <v>51</v>
      </c>
      <c r="D8" t="s">
        <v>21</v>
      </c>
    </row>
    <row r="9" spans="3:7" x14ac:dyDescent="0.3">
      <c r="C9" t="s">
        <v>51</v>
      </c>
    </row>
    <row r="10" spans="3:7" x14ac:dyDescent="0.3">
      <c r="C10" t="s">
        <v>51</v>
      </c>
    </row>
    <row r="11" spans="3:7" x14ac:dyDescent="0.3">
      <c r="C11" t="s">
        <v>51</v>
      </c>
      <c r="D11" t="s">
        <v>21</v>
      </c>
    </row>
    <row r="12" spans="3:7" x14ac:dyDescent="0.3">
      <c r="C12" t="s">
        <v>86</v>
      </c>
    </row>
    <row r="13" spans="3:7" x14ac:dyDescent="0.3">
      <c r="C13" t="s">
        <v>23</v>
      </c>
      <c r="D13" t="s">
        <v>24</v>
      </c>
    </row>
    <row r="14" spans="3:7" x14ac:dyDescent="0.3">
      <c r="C14" t="s">
        <v>23</v>
      </c>
      <c r="D14" t="s">
        <v>32</v>
      </c>
      <c r="E14" t="s">
        <v>54</v>
      </c>
    </row>
    <row r="15" spans="3:7" x14ac:dyDescent="0.3">
      <c r="C15" t="s">
        <v>16</v>
      </c>
      <c r="D15" t="s">
        <v>48</v>
      </c>
      <c r="E15" t="s">
        <v>23</v>
      </c>
    </row>
    <row r="16" spans="3:7" x14ac:dyDescent="0.3">
      <c r="C16" t="s">
        <v>16</v>
      </c>
      <c r="D16" t="s">
        <v>134</v>
      </c>
      <c r="E16" t="s">
        <v>60</v>
      </c>
    </row>
    <row r="17" spans="3:6" x14ac:dyDescent="0.3">
      <c r="C17" t="s">
        <v>16</v>
      </c>
      <c r="D17" t="s">
        <v>86</v>
      </c>
    </row>
    <row r="18" spans="3:6" x14ac:dyDescent="0.3">
      <c r="C18" t="s">
        <v>164</v>
      </c>
    </row>
    <row r="19" spans="3:6" x14ac:dyDescent="0.3">
      <c r="C19" t="s">
        <v>122</v>
      </c>
      <c r="D19" t="s">
        <v>177</v>
      </c>
      <c r="E19" t="s">
        <v>35</v>
      </c>
    </row>
    <row r="20" spans="3:6" x14ac:dyDescent="0.3">
      <c r="C20" t="s">
        <v>24</v>
      </c>
    </row>
    <row r="21" spans="3:6" x14ac:dyDescent="0.3">
      <c r="C21" t="s">
        <v>24</v>
      </c>
      <c r="D21" t="s">
        <v>109</v>
      </c>
    </row>
    <row r="22" spans="3:6" x14ac:dyDescent="0.3">
      <c r="C22" t="s">
        <v>137</v>
      </c>
      <c r="D22" t="s">
        <v>138</v>
      </c>
      <c r="E22" t="s">
        <v>129</v>
      </c>
      <c r="F22" t="s">
        <v>51</v>
      </c>
    </row>
    <row r="23" spans="3:6" x14ac:dyDescent="0.3">
      <c r="C23" t="s">
        <v>97</v>
      </c>
      <c r="D23" t="s">
        <v>170</v>
      </c>
      <c r="E23" t="s">
        <v>171</v>
      </c>
    </row>
    <row r="24" spans="3:6" x14ac:dyDescent="0.3">
      <c r="C24" t="s">
        <v>141</v>
      </c>
      <c r="D24" t="s">
        <v>142</v>
      </c>
    </row>
    <row r="25" spans="3:6" x14ac:dyDescent="0.3">
      <c r="C25" t="s">
        <v>120</v>
      </c>
      <c r="D25" t="s">
        <v>77</v>
      </c>
    </row>
    <row r="26" spans="3:6" x14ac:dyDescent="0.3">
      <c r="C26" t="s">
        <v>127</v>
      </c>
      <c r="D26" t="s">
        <v>16</v>
      </c>
    </row>
    <row r="27" spans="3:6" x14ac:dyDescent="0.3">
      <c r="C27" t="s">
        <v>162</v>
      </c>
      <c r="D27" t="s">
        <v>51</v>
      </c>
      <c r="E27" t="s">
        <v>163</v>
      </c>
    </row>
    <row r="28" spans="3:6" x14ac:dyDescent="0.3">
      <c r="C28" t="s">
        <v>173</v>
      </c>
      <c r="D28" t="s">
        <v>86</v>
      </c>
    </row>
    <row r="29" spans="3:6" x14ac:dyDescent="0.3">
      <c r="C29" t="s">
        <v>184</v>
      </c>
      <c r="D29" t="s">
        <v>127</v>
      </c>
      <c r="E29" t="s">
        <v>24</v>
      </c>
    </row>
    <row r="30" spans="3:6" x14ac:dyDescent="0.3">
      <c r="C30" t="s">
        <v>76</v>
      </c>
      <c r="D30" t="s">
        <v>24</v>
      </c>
      <c r="E30" t="s">
        <v>77</v>
      </c>
    </row>
    <row r="31" spans="3:6" x14ac:dyDescent="0.3">
      <c r="C31" t="s">
        <v>14</v>
      </c>
      <c r="D31" t="s">
        <v>15</v>
      </c>
      <c r="E31" t="s">
        <v>16</v>
      </c>
    </row>
    <row r="32" spans="3:6" x14ac:dyDescent="0.3">
      <c r="C32" t="s">
        <v>116</v>
      </c>
      <c r="D32" t="s">
        <v>117</v>
      </c>
      <c r="E32" t="s">
        <v>83</v>
      </c>
      <c r="F32" t="s">
        <v>51</v>
      </c>
    </row>
    <row r="33" spans="3:7" x14ac:dyDescent="0.3">
      <c r="C33" t="s">
        <v>131</v>
      </c>
    </row>
    <row r="34" spans="3:7" x14ac:dyDescent="0.3">
      <c r="C34" t="s">
        <v>104</v>
      </c>
      <c r="D34" t="s">
        <v>86</v>
      </c>
    </row>
    <row r="35" spans="3:7" x14ac:dyDescent="0.3">
      <c r="C35" t="s">
        <v>21</v>
      </c>
    </row>
    <row r="36" spans="3:7" x14ac:dyDescent="0.3">
      <c r="C36" t="s">
        <v>21</v>
      </c>
    </row>
    <row r="37" spans="3:7" x14ac:dyDescent="0.3">
      <c r="C37" t="s">
        <v>21</v>
      </c>
    </row>
    <row r="38" spans="3:7" x14ac:dyDescent="0.3">
      <c r="C38" t="s">
        <v>21</v>
      </c>
    </row>
    <row r="39" spans="3:7" x14ac:dyDescent="0.3">
      <c r="C39" t="s">
        <v>21</v>
      </c>
      <c r="D39" t="s">
        <v>93</v>
      </c>
    </row>
    <row r="40" spans="3:7" x14ac:dyDescent="0.3">
      <c r="C40" t="s">
        <v>21</v>
      </c>
    </row>
    <row r="41" spans="3:7" x14ac:dyDescent="0.3">
      <c r="C41" t="s">
        <v>21</v>
      </c>
    </row>
    <row r="42" spans="3:7" x14ac:dyDescent="0.3">
      <c r="C42" t="s">
        <v>31</v>
      </c>
      <c r="D42" t="s">
        <v>32</v>
      </c>
      <c r="E42" t="s">
        <v>33</v>
      </c>
      <c r="F42" t="s">
        <v>34</v>
      </c>
      <c r="G42" t="s">
        <v>35</v>
      </c>
    </row>
    <row r="43" spans="3:7" x14ac:dyDescent="0.3">
      <c r="C43" t="s">
        <v>129</v>
      </c>
      <c r="D43" t="s">
        <v>21</v>
      </c>
    </row>
    <row r="44" spans="3:7" x14ac:dyDescent="0.3">
      <c r="C44" t="s">
        <v>129</v>
      </c>
      <c r="D44" t="s">
        <v>188</v>
      </c>
      <c r="E44" t="s">
        <v>189</v>
      </c>
      <c r="F44" t="s">
        <v>190</v>
      </c>
    </row>
    <row r="45" spans="3:7" x14ac:dyDescent="0.3">
      <c r="C45" t="s">
        <v>47</v>
      </c>
    </row>
    <row r="46" spans="3:7" x14ac:dyDescent="0.3">
      <c r="C46" t="s">
        <v>32</v>
      </c>
      <c r="D46" t="s">
        <v>24</v>
      </c>
    </row>
    <row r="47" spans="3:7" x14ac:dyDescent="0.3">
      <c r="C47" t="s">
        <v>32</v>
      </c>
    </row>
    <row r="48" spans="3:7" x14ac:dyDescent="0.3">
      <c r="C48" t="s">
        <v>35</v>
      </c>
      <c r="D48" t="s">
        <v>96</v>
      </c>
      <c r="E48" t="s">
        <v>97</v>
      </c>
      <c r="F48" t="s">
        <v>98</v>
      </c>
    </row>
    <row r="49" spans="3:7" x14ac:dyDescent="0.3">
      <c r="C49" t="s">
        <v>148</v>
      </c>
      <c r="D49" t="s">
        <v>149</v>
      </c>
      <c r="E49" t="s">
        <v>97</v>
      </c>
      <c r="F49" t="s">
        <v>98</v>
      </c>
      <c r="G49" t="s">
        <v>151</v>
      </c>
    </row>
    <row r="50" spans="3:7" x14ac:dyDescent="0.3">
      <c r="C50" t="s">
        <v>28</v>
      </c>
    </row>
    <row r="51" spans="3:7" ht="28.8" x14ac:dyDescent="0.3">
      <c r="C51" s="2" t="s">
        <v>60</v>
      </c>
      <c r="D51" s="2" t="s">
        <v>61</v>
      </c>
      <c r="E51" s="2" t="s">
        <v>62</v>
      </c>
      <c r="F51" s="4" t="s">
        <v>63</v>
      </c>
      <c r="G51" s="2"/>
    </row>
    <row r="52" spans="3:7" x14ac:dyDescent="0.3">
      <c r="C52" t="s">
        <v>159</v>
      </c>
      <c r="D52" t="s">
        <v>86</v>
      </c>
    </row>
    <row r="53" spans="3:7" x14ac:dyDescent="0.3">
      <c r="C53" t="s">
        <v>83</v>
      </c>
    </row>
    <row r="54" spans="3:7" x14ac:dyDescent="0.3">
      <c r="C54" t="s">
        <v>39</v>
      </c>
      <c r="D54" t="s">
        <v>40</v>
      </c>
      <c r="E54" t="s">
        <v>21</v>
      </c>
    </row>
    <row r="55" spans="3:7" x14ac:dyDescent="0.3">
      <c r="C55" t="s">
        <v>66</v>
      </c>
    </row>
  </sheetData>
  <autoFilter ref="C5:G55"/>
  <sortState ref="C5:G55">
    <sortCondition ref="C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workbookViewId="0">
      <selection activeCell="W43" sqref="W43"/>
    </sheetView>
  </sheetViews>
  <sheetFormatPr baseColWidth="10" defaultColWidth="9.109375" defaultRowHeight="14.4" x14ac:dyDescent="0.3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N24" sqref="N24"/>
    </sheetView>
  </sheetViews>
  <sheetFormatPr baseColWidth="10" defaultRowHeight="14.4" x14ac:dyDescent="0.3"/>
  <cols>
    <col min="1" max="1" width="30.44140625" customWidth="1"/>
    <col min="2" max="2" width="19.33203125" customWidth="1"/>
  </cols>
  <sheetData>
    <row r="1" spans="1:3" x14ac:dyDescent="0.3">
      <c r="A1" t="s">
        <v>168</v>
      </c>
    </row>
    <row r="2" spans="1:3" x14ac:dyDescent="0.3">
      <c r="A2" t="s">
        <v>95</v>
      </c>
      <c r="B2" t="str">
        <f t="shared" ref="B2:B7" si="0">A1</f>
        <v>Ararat</v>
      </c>
      <c r="C2">
        <v>1</v>
      </c>
    </row>
    <row r="3" spans="1:3" x14ac:dyDescent="0.3">
      <c r="A3" t="s">
        <v>186</v>
      </c>
      <c r="B3" t="str">
        <f t="shared" si="0"/>
        <v>Athénée</v>
      </c>
      <c r="C3">
        <v>1</v>
      </c>
    </row>
    <row r="4" spans="1:3" x14ac:dyDescent="0.3">
      <c r="A4" t="s">
        <v>179</v>
      </c>
      <c r="B4" t="str">
        <f t="shared" si="0"/>
        <v>Bal blomet</v>
      </c>
      <c r="C4">
        <v>1</v>
      </c>
    </row>
    <row r="5" spans="1:3" x14ac:dyDescent="0.3">
      <c r="A5" t="s">
        <v>78</v>
      </c>
      <c r="B5" t="str">
        <f t="shared" si="0"/>
        <v>Basilique</v>
      </c>
      <c r="C5">
        <v>1</v>
      </c>
    </row>
    <row r="6" spans="1:3" x14ac:dyDescent="0.3">
      <c r="A6" t="s">
        <v>133</v>
      </c>
      <c r="B6" t="str">
        <f t="shared" si="0"/>
        <v>Bastille</v>
      </c>
      <c r="C6">
        <v>1</v>
      </c>
    </row>
    <row r="7" spans="1:3" x14ac:dyDescent="0.3">
      <c r="A7" t="s">
        <v>133</v>
      </c>
      <c r="B7" t="str">
        <f t="shared" si="0"/>
        <v>Chapelle expiatoire</v>
      </c>
      <c r="C7">
        <v>2</v>
      </c>
    </row>
    <row r="8" spans="1:3" x14ac:dyDescent="0.3">
      <c r="A8" t="s">
        <v>45</v>
      </c>
      <c r="B8" t="str">
        <f>A8</f>
        <v>Chaville</v>
      </c>
      <c r="C8">
        <v>1</v>
      </c>
    </row>
    <row r="9" spans="1:3" x14ac:dyDescent="0.3">
      <c r="A9" t="s">
        <v>56</v>
      </c>
      <c r="B9" t="str">
        <f>A9</f>
        <v>Colone</v>
      </c>
      <c r="C9">
        <v>2</v>
      </c>
    </row>
    <row r="10" spans="1:3" x14ac:dyDescent="0.3">
      <c r="A10" t="s">
        <v>56</v>
      </c>
      <c r="B10" t="str">
        <f>A11</f>
        <v>INJA</v>
      </c>
      <c r="C10">
        <v>1</v>
      </c>
    </row>
    <row r="11" spans="1:3" x14ac:dyDescent="0.3">
      <c r="A11" t="s">
        <v>136</v>
      </c>
      <c r="B11" t="str">
        <f>A12</f>
        <v>Mairie Vème</v>
      </c>
      <c r="C11">
        <v>1</v>
      </c>
    </row>
    <row r="12" spans="1:3" x14ac:dyDescent="0.3">
      <c r="A12" t="s">
        <v>119</v>
      </c>
      <c r="B12" t="str">
        <f>A13</f>
        <v>Musée d'Orsay</v>
      </c>
      <c r="C12">
        <v>1</v>
      </c>
    </row>
    <row r="13" spans="1:3" x14ac:dyDescent="0.3">
      <c r="A13" t="s">
        <v>146</v>
      </c>
      <c r="B13" t="str">
        <f>A14</f>
        <v>Philharmonie</v>
      </c>
      <c r="C13">
        <f>COUNTIF(A1:A51,"Philharmonie")</f>
        <v>16</v>
      </c>
    </row>
    <row r="14" spans="1:3" x14ac:dyDescent="0.3">
      <c r="A14" t="s">
        <v>18</v>
      </c>
      <c r="B14" t="str">
        <f>A30</f>
        <v>Radio France</v>
      </c>
      <c r="C14">
        <f>COUNTIF(A1:A51,"Radio France")</f>
        <v>18</v>
      </c>
    </row>
    <row r="15" spans="1:3" x14ac:dyDescent="0.3">
      <c r="A15" t="s">
        <v>18</v>
      </c>
      <c r="B15" t="str">
        <f>A49</f>
        <v>Seine Musicale</v>
      </c>
      <c r="C15">
        <v>2</v>
      </c>
    </row>
    <row r="16" spans="1:3" x14ac:dyDescent="0.3">
      <c r="A16" t="s">
        <v>18</v>
      </c>
      <c r="B16" t="str">
        <f>A51</f>
        <v>Sorbonne</v>
      </c>
      <c r="C16">
        <v>1</v>
      </c>
    </row>
    <row r="17" spans="1:1" x14ac:dyDescent="0.3">
      <c r="A17" t="s">
        <v>18</v>
      </c>
    </row>
    <row r="18" spans="1:1" x14ac:dyDescent="0.3">
      <c r="A18" t="s">
        <v>18</v>
      </c>
    </row>
    <row r="19" spans="1:1" x14ac:dyDescent="0.3">
      <c r="A19" t="s">
        <v>18</v>
      </c>
    </row>
    <row r="20" spans="1:1" x14ac:dyDescent="0.3">
      <c r="A20" t="s">
        <v>18</v>
      </c>
    </row>
    <row r="21" spans="1:1" x14ac:dyDescent="0.3">
      <c r="A21" t="s">
        <v>18</v>
      </c>
    </row>
    <row r="22" spans="1:1" x14ac:dyDescent="0.3">
      <c r="A22" t="s">
        <v>18</v>
      </c>
    </row>
    <row r="23" spans="1:1" x14ac:dyDescent="0.3">
      <c r="A23" t="s">
        <v>18</v>
      </c>
    </row>
    <row r="24" spans="1:1" x14ac:dyDescent="0.3">
      <c r="A24" t="s">
        <v>18</v>
      </c>
    </row>
    <row r="25" spans="1:1" x14ac:dyDescent="0.3">
      <c r="A25" t="s">
        <v>18</v>
      </c>
    </row>
    <row r="26" spans="1:1" x14ac:dyDescent="0.3">
      <c r="A26" t="s">
        <v>18</v>
      </c>
    </row>
    <row r="27" spans="1:1" x14ac:dyDescent="0.3">
      <c r="A27" t="s">
        <v>18</v>
      </c>
    </row>
    <row r="28" spans="1:1" x14ac:dyDescent="0.3">
      <c r="A28" t="s">
        <v>18</v>
      </c>
    </row>
    <row r="29" spans="1:1" x14ac:dyDescent="0.3">
      <c r="A29" t="s">
        <v>18</v>
      </c>
    </row>
    <row r="30" spans="1:1" x14ac:dyDescent="0.3">
      <c r="A30" t="s">
        <v>9</v>
      </c>
    </row>
    <row r="31" spans="1:1" x14ac:dyDescent="0.3">
      <c r="A31" t="s">
        <v>9</v>
      </c>
    </row>
    <row r="32" spans="1:1" x14ac:dyDescent="0.3">
      <c r="A32" t="s">
        <v>9</v>
      </c>
    </row>
    <row r="33" spans="1:1" x14ac:dyDescent="0.3">
      <c r="A33" t="s">
        <v>9</v>
      </c>
    </row>
    <row r="34" spans="1:1" x14ac:dyDescent="0.3">
      <c r="A34" t="s">
        <v>9</v>
      </c>
    </row>
    <row r="35" spans="1:1" x14ac:dyDescent="0.3">
      <c r="A35" s="2" t="s">
        <v>9</v>
      </c>
    </row>
    <row r="36" spans="1:1" x14ac:dyDescent="0.3">
      <c r="A36" t="s">
        <v>9</v>
      </c>
    </row>
    <row r="37" spans="1:1" x14ac:dyDescent="0.3">
      <c r="A37" t="s">
        <v>9</v>
      </c>
    </row>
    <row r="38" spans="1:1" x14ac:dyDescent="0.3">
      <c r="A38" t="s">
        <v>9</v>
      </c>
    </row>
    <row r="39" spans="1:1" x14ac:dyDescent="0.3">
      <c r="A39" t="s">
        <v>9</v>
      </c>
    </row>
    <row r="40" spans="1:1" x14ac:dyDescent="0.3">
      <c r="A40" t="s">
        <v>9</v>
      </c>
    </row>
    <row r="41" spans="1:1" x14ac:dyDescent="0.3">
      <c r="A41" t="s">
        <v>9</v>
      </c>
    </row>
    <row r="42" spans="1:1" x14ac:dyDescent="0.3">
      <c r="A42" t="s">
        <v>9</v>
      </c>
    </row>
    <row r="43" spans="1:1" x14ac:dyDescent="0.3">
      <c r="A43" t="s">
        <v>9</v>
      </c>
    </row>
    <row r="44" spans="1:1" x14ac:dyDescent="0.3">
      <c r="A44" t="s">
        <v>9</v>
      </c>
    </row>
    <row r="45" spans="1:1" x14ac:dyDescent="0.3">
      <c r="A45" t="s">
        <v>9</v>
      </c>
    </row>
    <row r="46" spans="1:1" x14ac:dyDescent="0.3">
      <c r="A46" t="s">
        <v>9</v>
      </c>
    </row>
    <row r="47" spans="1:1" x14ac:dyDescent="0.3">
      <c r="A47" t="s">
        <v>9</v>
      </c>
    </row>
    <row r="48" spans="1:1" x14ac:dyDescent="0.3">
      <c r="A48" t="s">
        <v>176</v>
      </c>
    </row>
    <row r="49" spans="1:1" x14ac:dyDescent="0.3">
      <c r="A49" t="s">
        <v>124</v>
      </c>
    </row>
    <row r="50" spans="1:1" x14ac:dyDescent="0.3">
      <c r="A50" t="s">
        <v>124</v>
      </c>
    </row>
    <row r="51" spans="1:1" x14ac:dyDescent="0.3">
      <c r="A51" t="s">
        <v>113</v>
      </c>
    </row>
  </sheetData>
  <sortState ref="A1:A51">
    <sortCondition ref="A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4" workbookViewId="0">
      <selection activeCell="C13" sqref="C13"/>
    </sheetView>
  </sheetViews>
  <sheetFormatPr baseColWidth="10" defaultRowHeight="14.4" x14ac:dyDescent="0.3"/>
  <cols>
    <col min="3" max="3" width="18.44140625" customWidth="1"/>
  </cols>
  <sheetData>
    <row r="1" spans="1:4" x14ac:dyDescent="0.3">
      <c r="A1" t="s">
        <v>135</v>
      </c>
    </row>
    <row r="2" spans="1:4" x14ac:dyDescent="0.3">
      <c r="A2" t="s">
        <v>169</v>
      </c>
      <c r="C2" t="str">
        <f>A1</f>
        <v>A-letheia</v>
      </c>
      <c r="D2">
        <v>1</v>
      </c>
    </row>
    <row r="3" spans="1:4" x14ac:dyDescent="0.3">
      <c r="A3" t="s">
        <v>125</v>
      </c>
      <c r="C3" t="str">
        <f>A2</f>
        <v>Bateau ivre</v>
      </c>
      <c r="D3">
        <v>1</v>
      </c>
    </row>
    <row r="4" spans="1:4" x14ac:dyDescent="0.3">
      <c r="A4" t="s">
        <v>19</v>
      </c>
      <c r="C4" t="str">
        <f>A3</f>
        <v>Bergen</v>
      </c>
      <c r="D4">
        <v>1</v>
      </c>
    </row>
    <row r="5" spans="1:4" x14ac:dyDescent="0.3">
      <c r="A5" t="s">
        <v>19</v>
      </c>
      <c r="C5" t="str">
        <f>A5</f>
        <v>BSO</v>
      </c>
      <c r="D5">
        <v>2</v>
      </c>
    </row>
    <row r="6" spans="1:4" x14ac:dyDescent="0.3">
      <c r="A6" t="s">
        <v>187</v>
      </c>
      <c r="C6" t="str">
        <f>A6</f>
        <v>Camerata</v>
      </c>
      <c r="D6">
        <v>1</v>
      </c>
    </row>
    <row r="7" spans="1:4" x14ac:dyDescent="0.3">
      <c r="A7" t="s">
        <v>156</v>
      </c>
      <c r="C7" t="str">
        <f>A7</f>
        <v>Chœur OP</v>
      </c>
      <c r="D7">
        <v>1</v>
      </c>
    </row>
    <row r="8" spans="1:4" x14ac:dyDescent="0.3">
      <c r="A8" t="s">
        <v>114</v>
      </c>
      <c r="C8" t="str">
        <f>A8</f>
        <v>COSU</v>
      </c>
      <c r="D8">
        <v>1</v>
      </c>
    </row>
    <row r="9" spans="1:4" x14ac:dyDescent="0.3">
      <c r="A9" t="s">
        <v>57</v>
      </c>
      <c r="C9" t="str">
        <f>A9</f>
        <v>Déconcertants</v>
      </c>
      <c r="D9">
        <v>2</v>
      </c>
    </row>
    <row r="10" spans="1:4" x14ac:dyDescent="0.3">
      <c r="A10" t="s">
        <v>57</v>
      </c>
      <c r="C10" t="str">
        <f>A11</f>
        <v>Insula</v>
      </c>
      <c r="D10">
        <v>1</v>
      </c>
    </row>
    <row r="11" spans="1:4" x14ac:dyDescent="0.3">
      <c r="A11" t="s">
        <v>144</v>
      </c>
      <c r="C11" t="str">
        <f>A12</f>
        <v>Münchner Phil</v>
      </c>
      <c r="D11">
        <v>1</v>
      </c>
    </row>
    <row r="12" spans="1:4" x14ac:dyDescent="0.3">
      <c r="A12" t="s">
        <v>101</v>
      </c>
      <c r="C12" t="str">
        <f>A13</f>
        <v>ONDIF</v>
      </c>
      <c r="D12">
        <v>1</v>
      </c>
    </row>
    <row r="13" spans="1:4" x14ac:dyDescent="0.3">
      <c r="A13" t="s">
        <v>64</v>
      </c>
      <c r="C13" t="str">
        <f>A14</f>
        <v>ONF</v>
      </c>
      <c r="D13">
        <v>10</v>
      </c>
    </row>
    <row r="14" spans="1:4" x14ac:dyDescent="0.3">
      <c r="A14" t="s">
        <v>10</v>
      </c>
      <c r="C14" t="str">
        <f>A24</f>
        <v>ONP</v>
      </c>
      <c r="D14">
        <v>1</v>
      </c>
    </row>
    <row r="15" spans="1:4" x14ac:dyDescent="0.3">
      <c r="A15" t="s">
        <v>10</v>
      </c>
      <c r="C15" t="str">
        <f>A25</f>
        <v>ONPL</v>
      </c>
      <c r="D15">
        <v>1</v>
      </c>
    </row>
    <row r="16" spans="1:4" x14ac:dyDescent="0.3">
      <c r="A16" t="s">
        <v>10</v>
      </c>
      <c r="C16" t="str">
        <f>A26</f>
        <v>OP</v>
      </c>
      <c r="D16">
        <v>5</v>
      </c>
    </row>
    <row r="17" spans="1:4" x14ac:dyDescent="0.3">
      <c r="A17" s="2" t="s">
        <v>10</v>
      </c>
      <c r="C17" t="str">
        <f>A31</f>
        <v>OPRF</v>
      </c>
      <c r="D17">
        <v>12</v>
      </c>
    </row>
    <row r="18" spans="1:4" x14ac:dyDescent="0.3">
      <c r="A18" t="s">
        <v>10</v>
      </c>
      <c r="C18" t="str">
        <f>A43</f>
        <v>RILKE</v>
      </c>
      <c r="D18">
        <v>1</v>
      </c>
    </row>
    <row r="19" spans="1:4" x14ac:dyDescent="0.3">
      <c r="A19" t="s">
        <v>10</v>
      </c>
      <c r="C19" t="str">
        <f>A44</f>
        <v>Secession</v>
      </c>
      <c r="D19">
        <v>2</v>
      </c>
    </row>
    <row r="20" spans="1:4" x14ac:dyDescent="0.3">
      <c r="A20" t="s">
        <v>10</v>
      </c>
    </row>
    <row r="21" spans="1:4" x14ac:dyDescent="0.3">
      <c r="A21" t="s">
        <v>10</v>
      </c>
    </row>
    <row r="22" spans="1:4" x14ac:dyDescent="0.3">
      <c r="A22" t="s">
        <v>10</v>
      </c>
    </row>
    <row r="23" spans="1:4" x14ac:dyDescent="0.3">
      <c r="A23" t="s">
        <v>10</v>
      </c>
    </row>
    <row r="24" spans="1:4" x14ac:dyDescent="0.3">
      <c r="A24" t="s">
        <v>79</v>
      </c>
    </row>
    <row r="25" spans="1:4" x14ac:dyDescent="0.3">
      <c r="A25" t="s">
        <v>91</v>
      </c>
    </row>
    <row r="26" spans="1:4" x14ac:dyDescent="0.3">
      <c r="A26" t="s">
        <v>49</v>
      </c>
    </row>
    <row r="27" spans="1:4" x14ac:dyDescent="0.3">
      <c r="A27" t="s">
        <v>49</v>
      </c>
    </row>
    <row r="28" spans="1:4" x14ac:dyDescent="0.3">
      <c r="A28" t="s">
        <v>49</v>
      </c>
    </row>
    <row r="29" spans="1:4" x14ac:dyDescent="0.3">
      <c r="A29" t="s">
        <v>49</v>
      </c>
    </row>
    <row r="30" spans="1:4" x14ac:dyDescent="0.3">
      <c r="A30" t="s">
        <v>49</v>
      </c>
    </row>
    <row r="31" spans="1:4" x14ac:dyDescent="0.3">
      <c r="A31" t="s">
        <v>37</v>
      </c>
    </row>
    <row r="32" spans="1:4" x14ac:dyDescent="0.3">
      <c r="A32" t="s">
        <v>37</v>
      </c>
    </row>
    <row r="33" spans="1:1" x14ac:dyDescent="0.3">
      <c r="A33" t="s">
        <v>37</v>
      </c>
    </row>
    <row r="34" spans="1:1" x14ac:dyDescent="0.3">
      <c r="A34" t="s">
        <v>37</v>
      </c>
    </row>
    <row r="35" spans="1:1" x14ac:dyDescent="0.3">
      <c r="A35" t="s">
        <v>37</v>
      </c>
    </row>
    <row r="36" spans="1:1" x14ac:dyDescent="0.3">
      <c r="A36" t="s">
        <v>37</v>
      </c>
    </row>
    <row r="37" spans="1:1" x14ac:dyDescent="0.3">
      <c r="A37" t="s">
        <v>37</v>
      </c>
    </row>
    <row r="38" spans="1:1" x14ac:dyDescent="0.3">
      <c r="A38" t="s">
        <v>37</v>
      </c>
    </row>
    <row r="39" spans="1:1" x14ac:dyDescent="0.3">
      <c r="A39" t="s">
        <v>37</v>
      </c>
    </row>
    <row r="40" spans="1:1" x14ac:dyDescent="0.3">
      <c r="A40" t="s">
        <v>37</v>
      </c>
    </row>
    <row r="41" spans="1:1" x14ac:dyDescent="0.3">
      <c r="A41" t="s">
        <v>37</v>
      </c>
    </row>
    <row r="42" spans="1:1" x14ac:dyDescent="0.3">
      <c r="A42" t="s">
        <v>37</v>
      </c>
    </row>
    <row r="43" spans="1:1" x14ac:dyDescent="0.3">
      <c r="A43" t="s">
        <v>161</v>
      </c>
    </row>
    <row r="44" spans="1:1" x14ac:dyDescent="0.3">
      <c r="A44" t="s">
        <v>147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2" sqref="D2"/>
    </sheetView>
  </sheetViews>
  <sheetFormatPr baseColWidth="10" defaultRowHeight="14.4" x14ac:dyDescent="0.3"/>
  <cols>
    <col min="1" max="1" width="18" customWidth="1"/>
  </cols>
  <sheetData>
    <row r="1" spans="1:4" x14ac:dyDescent="0.3">
      <c r="A1" t="s">
        <v>82</v>
      </c>
      <c r="C1" t="s">
        <v>82</v>
      </c>
      <c r="D1">
        <v>3</v>
      </c>
    </row>
    <row r="2" spans="1:4" x14ac:dyDescent="0.3">
      <c r="A2" t="s">
        <v>82</v>
      </c>
      <c r="C2" t="str">
        <f>A4</f>
        <v>Dutoit</v>
      </c>
      <c r="D2">
        <v>3</v>
      </c>
    </row>
    <row r="3" spans="1:4" x14ac:dyDescent="0.3">
      <c r="A3" t="s">
        <v>82</v>
      </c>
      <c r="C3" t="str">
        <f>A11</f>
        <v>Harding</v>
      </c>
      <c r="D3">
        <v>3</v>
      </c>
    </row>
    <row r="4" spans="1:4" x14ac:dyDescent="0.3">
      <c r="A4" t="s">
        <v>85</v>
      </c>
      <c r="C4" t="str">
        <f>A8</f>
        <v>Gergiev</v>
      </c>
      <c r="D4">
        <v>2</v>
      </c>
    </row>
    <row r="5" spans="1:4" x14ac:dyDescent="0.3">
      <c r="A5" t="s">
        <v>126</v>
      </c>
      <c r="C5" t="str">
        <f>A10</f>
        <v>Harding</v>
      </c>
      <c r="D5">
        <v>2</v>
      </c>
    </row>
    <row r="6" spans="1:4" x14ac:dyDescent="0.3">
      <c r="A6" t="s">
        <v>145</v>
      </c>
      <c r="C6" t="str">
        <f>A12</f>
        <v>Harding</v>
      </c>
      <c r="D6">
        <v>2</v>
      </c>
    </row>
    <row r="7" spans="1:4" x14ac:dyDescent="0.3">
      <c r="A7" t="s">
        <v>65</v>
      </c>
      <c r="C7" t="str">
        <f>A14</f>
        <v>Jordan</v>
      </c>
      <c r="D7">
        <v>2</v>
      </c>
    </row>
    <row r="8" spans="1:4" x14ac:dyDescent="0.3">
      <c r="A8" t="s">
        <v>102</v>
      </c>
      <c r="C8" t="str">
        <f>A16</f>
        <v>Krivine</v>
      </c>
      <c r="D8">
        <v>2</v>
      </c>
    </row>
    <row r="9" spans="1:4" x14ac:dyDescent="0.3">
      <c r="A9" t="s">
        <v>157</v>
      </c>
      <c r="C9" t="str">
        <f t="shared" ref="C9:C14" si="0">A11</f>
        <v>Harding</v>
      </c>
      <c r="D9">
        <v>1</v>
      </c>
    </row>
    <row r="10" spans="1:4" x14ac:dyDescent="0.3">
      <c r="A10" t="s">
        <v>50</v>
      </c>
      <c r="C10" t="str">
        <f t="shared" si="0"/>
        <v>Harding</v>
      </c>
      <c r="D10">
        <v>1</v>
      </c>
    </row>
    <row r="11" spans="1:4" x14ac:dyDescent="0.3">
      <c r="A11" t="s">
        <v>50</v>
      </c>
      <c r="C11" t="str">
        <f t="shared" si="0"/>
        <v>Heras-Casado</v>
      </c>
      <c r="D11">
        <v>1</v>
      </c>
    </row>
    <row r="12" spans="1:4" x14ac:dyDescent="0.3">
      <c r="A12" t="s">
        <v>50</v>
      </c>
      <c r="C12" t="str">
        <f t="shared" si="0"/>
        <v>Jordan</v>
      </c>
      <c r="D12">
        <v>1</v>
      </c>
    </row>
    <row r="13" spans="1:4" x14ac:dyDescent="0.3">
      <c r="A13" t="s">
        <v>103</v>
      </c>
      <c r="C13" t="str">
        <f t="shared" si="0"/>
        <v>Klaus Mäkelä</v>
      </c>
      <c r="D13">
        <v>1</v>
      </c>
    </row>
    <row r="14" spans="1:4" x14ac:dyDescent="0.3">
      <c r="A14" t="s">
        <v>80</v>
      </c>
      <c r="C14" t="str">
        <f t="shared" si="0"/>
        <v>Krivine</v>
      </c>
      <c r="D14">
        <v>1</v>
      </c>
    </row>
    <row r="15" spans="1:4" x14ac:dyDescent="0.3">
      <c r="A15" t="s">
        <v>183</v>
      </c>
      <c r="C15" t="str">
        <f>A19</f>
        <v>Marek Janowski</v>
      </c>
      <c r="D15">
        <v>1</v>
      </c>
    </row>
    <row r="16" spans="1:4" x14ac:dyDescent="0.3">
      <c r="A16" t="s">
        <v>11</v>
      </c>
      <c r="C16" t="str">
        <f>A20</f>
        <v xml:space="preserve">Michael Sanderling </v>
      </c>
      <c r="D16">
        <v>1</v>
      </c>
    </row>
    <row r="17" spans="1:4" x14ac:dyDescent="0.3">
      <c r="A17" t="s">
        <v>11</v>
      </c>
      <c r="C17" t="str">
        <f>A21</f>
        <v>Mikko Franck</v>
      </c>
      <c r="D17">
        <v>1</v>
      </c>
    </row>
    <row r="18" spans="1:4" x14ac:dyDescent="0.3">
      <c r="A18" t="s">
        <v>154</v>
      </c>
      <c r="C18" t="str">
        <f>A23</f>
        <v xml:space="preserve">Neeme Järvi </v>
      </c>
      <c r="D18">
        <v>1</v>
      </c>
    </row>
    <row r="19" spans="1:4" x14ac:dyDescent="0.3">
      <c r="A19" t="s">
        <v>68</v>
      </c>
      <c r="C19" t="str">
        <f>A24</f>
        <v xml:space="preserve">Neeme Järvi </v>
      </c>
      <c r="D19">
        <v>1</v>
      </c>
    </row>
    <row r="20" spans="1:4" x14ac:dyDescent="0.3">
      <c r="A20" t="s">
        <v>110</v>
      </c>
      <c r="C20" t="str">
        <f>A25</f>
        <v>Nelsons</v>
      </c>
      <c r="D20">
        <v>1</v>
      </c>
    </row>
    <row r="21" spans="1:4" x14ac:dyDescent="0.3">
      <c r="A21" t="s">
        <v>75</v>
      </c>
      <c r="C21" t="str">
        <f>A29</f>
        <v>Pierre-Alexis Touzeau</v>
      </c>
      <c r="D21">
        <v>3</v>
      </c>
    </row>
    <row r="22" spans="1:4" x14ac:dyDescent="0.3">
      <c r="A22" t="s">
        <v>75</v>
      </c>
      <c r="C22" t="str">
        <f>A31</f>
        <v>Sébastien Taillard</v>
      </c>
      <c r="D22">
        <v>1</v>
      </c>
    </row>
    <row r="23" spans="1:4" x14ac:dyDescent="0.3">
      <c r="A23" t="s">
        <v>74</v>
      </c>
      <c r="C23" t="str">
        <f>A32</f>
        <v>Shokhakimov</v>
      </c>
      <c r="D23">
        <v>1</v>
      </c>
    </row>
    <row r="24" spans="1:4" x14ac:dyDescent="0.3">
      <c r="A24" t="s">
        <v>74</v>
      </c>
      <c r="C24" t="str">
        <f>A33</f>
        <v>Václav Luks</v>
      </c>
      <c r="D24">
        <v>1</v>
      </c>
    </row>
    <row r="25" spans="1:4" x14ac:dyDescent="0.3">
      <c r="A25" t="s">
        <v>20</v>
      </c>
      <c r="C25" t="str">
        <f>A34</f>
        <v>Vasily Petrenko</v>
      </c>
      <c r="D25">
        <v>1</v>
      </c>
    </row>
    <row r="26" spans="1:4" x14ac:dyDescent="0.3">
      <c r="A26" t="s">
        <v>20</v>
      </c>
      <c r="C26" t="str">
        <f>A35</f>
        <v>Yamada</v>
      </c>
      <c r="D26">
        <v>1</v>
      </c>
    </row>
    <row r="27" spans="1:4" x14ac:dyDescent="0.3">
      <c r="A27" t="s">
        <v>38</v>
      </c>
    </row>
    <row r="28" spans="1:4" x14ac:dyDescent="0.3">
      <c r="A28" t="s">
        <v>92</v>
      </c>
    </row>
    <row r="29" spans="1:4" x14ac:dyDescent="0.3">
      <c r="A29" t="s">
        <v>58</v>
      </c>
    </row>
    <row r="30" spans="1:4" x14ac:dyDescent="0.3">
      <c r="A30" t="s">
        <v>58</v>
      </c>
    </row>
    <row r="31" spans="1:4" x14ac:dyDescent="0.3">
      <c r="A31" t="s">
        <v>115</v>
      </c>
    </row>
    <row r="32" spans="1:4" x14ac:dyDescent="0.3">
      <c r="A32" t="s">
        <v>106</v>
      </c>
    </row>
    <row r="33" spans="1:1" x14ac:dyDescent="0.3">
      <c r="A33" t="s">
        <v>155</v>
      </c>
    </row>
    <row r="34" spans="1:1" x14ac:dyDescent="0.3">
      <c r="A34" t="s">
        <v>53</v>
      </c>
    </row>
    <row r="35" spans="1:1" x14ac:dyDescent="0.3">
      <c r="A35" t="s">
        <v>172</v>
      </c>
    </row>
    <row r="40" spans="1:1" x14ac:dyDescent="0.3">
      <c r="A40" s="2"/>
    </row>
  </sheetData>
  <sortState ref="C1:D26">
    <sortCondition descending="1" ref="D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H7" sqref="H7"/>
    </sheetView>
  </sheetViews>
  <sheetFormatPr baseColWidth="10" defaultRowHeight="14.4" x14ac:dyDescent="0.3"/>
  <cols>
    <col min="1" max="1" width="21.44140625" customWidth="1"/>
  </cols>
  <sheetData>
    <row r="1" spans="1:4" x14ac:dyDescent="0.3">
      <c r="A1" t="s">
        <v>36</v>
      </c>
      <c r="C1" t="s">
        <v>36</v>
      </c>
      <c r="D1">
        <v>9</v>
      </c>
    </row>
    <row r="2" spans="1:4" x14ac:dyDescent="0.3">
      <c r="A2" t="s">
        <v>36</v>
      </c>
      <c r="C2" t="str">
        <f>A10</f>
        <v>Ciné/Concert</v>
      </c>
      <c r="D2">
        <v>1</v>
      </c>
    </row>
    <row r="3" spans="1:4" x14ac:dyDescent="0.3">
      <c r="A3" s="2" t="s">
        <v>36</v>
      </c>
      <c r="C3" t="str">
        <f>A11</f>
        <v>Mixte</v>
      </c>
      <c r="D3">
        <v>3</v>
      </c>
    </row>
    <row r="4" spans="1:4" x14ac:dyDescent="0.3">
      <c r="A4" t="s">
        <v>36</v>
      </c>
      <c r="C4" t="str">
        <f>A14</f>
        <v>Récital</v>
      </c>
      <c r="D4">
        <v>5</v>
      </c>
    </row>
    <row r="5" spans="1:4" x14ac:dyDescent="0.3">
      <c r="A5" t="s">
        <v>36</v>
      </c>
      <c r="C5" t="str">
        <f>A20</f>
        <v>Symphonique</v>
      </c>
      <c r="D5">
        <f>COUNTIF(A1:A50,"Symphonique")</f>
        <v>30</v>
      </c>
    </row>
    <row r="6" spans="1:4" x14ac:dyDescent="0.3">
      <c r="A6" t="s">
        <v>36</v>
      </c>
      <c r="C6" t="str">
        <f>A50</f>
        <v>Vocal</v>
      </c>
      <c r="D6">
        <v>1</v>
      </c>
    </row>
    <row r="7" spans="1:4" x14ac:dyDescent="0.3">
      <c r="A7" t="s">
        <v>36</v>
      </c>
    </row>
    <row r="8" spans="1:4" x14ac:dyDescent="0.3">
      <c r="A8" t="s">
        <v>36</v>
      </c>
    </row>
    <row r="9" spans="1:4" x14ac:dyDescent="0.3">
      <c r="A9" t="s">
        <v>36</v>
      </c>
    </row>
    <row r="10" spans="1:4" x14ac:dyDescent="0.3">
      <c r="A10" t="s">
        <v>67</v>
      </c>
    </row>
    <row r="11" spans="1:4" x14ac:dyDescent="0.3">
      <c r="A11" t="s">
        <v>59</v>
      </c>
    </row>
    <row r="12" spans="1:4" x14ac:dyDescent="0.3">
      <c r="A12" t="s">
        <v>59</v>
      </c>
    </row>
    <row r="13" spans="1:4" x14ac:dyDescent="0.3">
      <c r="A13" t="s">
        <v>59</v>
      </c>
    </row>
    <row r="14" spans="1:4" x14ac:dyDescent="0.3">
      <c r="A14" t="s">
        <v>30</v>
      </c>
    </row>
    <row r="15" spans="1:4" x14ac:dyDescent="0.3">
      <c r="A15" t="s">
        <v>30</v>
      </c>
    </row>
    <row r="16" spans="1:4" x14ac:dyDescent="0.3">
      <c r="A16" t="s">
        <v>30</v>
      </c>
    </row>
    <row r="17" spans="1:1" x14ac:dyDescent="0.3">
      <c r="A17" t="s">
        <v>30</v>
      </c>
    </row>
    <row r="18" spans="1:1" x14ac:dyDescent="0.3">
      <c r="A18" t="s">
        <v>30</v>
      </c>
    </row>
    <row r="19" spans="1:1" x14ac:dyDescent="0.3">
      <c r="A19" t="s">
        <v>30</v>
      </c>
    </row>
    <row r="20" spans="1:1" x14ac:dyDescent="0.3">
      <c r="A20" t="s">
        <v>27</v>
      </c>
    </row>
    <row r="21" spans="1:1" x14ac:dyDescent="0.3">
      <c r="A21" t="s">
        <v>27</v>
      </c>
    </row>
    <row r="22" spans="1:1" x14ac:dyDescent="0.3">
      <c r="A22" t="s">
        <v>27</v>
      </c>
    </row>
    <row r="23" spans="1:1" x14ac:dyDescent="0.3">
      <c r="A23" t="s">
        <v>27</v>
      </c>
    </row>
    <row r="24" spans="1:1" x14ac:dyDescent="0.3">
      <c r="A24" t="s">
        <v>27</v>
      </c>
    </row>
    <row r="25" spans="1:1" x14ac:dyDescent="0.3">
      <c r="A25" t="s">
        <v>27</v>
      </c>
    </row>
    <row r="26" spans="1:1" x14ac:dyDescent="0.3">
      <c r="A26" t="s">
        <v>27</v>
      </c>
    </row>
    <row r="27" spans="1:1" x14ac:dyDescent="0.3">
      <c r="A27" t="s">
        <v>27</v>
      </c>
    </row>
    <row r="28" spans="1:1" x14ac:dyDescent="0.3">
      <c r="A28" t="s">
        <v>27</v>
      </c>
    </row>
    <row r="29" spans="1:1" x14ac:dyDescent="0.3">
      <c r="A29" t="s">
        <v>27</v>
      </c>
    </row>
    <row r="30" spans="1:1" x14ac:dyDescent="0.3">
      <c r="A30" t="s">
        <v>27</v>
      </c>
    </row>
    <row r="31" spans="1:1" x14ac:dyDescent="0.3">
      <c r="A31" t="s">
        <v>27</v>
      </c>
    </row>
    <row r="32" spans="1:1" x14ac:dyDescent="0.3">
      <c r="A32" t="s">
        <v>27</v>
      </c>
    </row>
    <row r="33" spans="1:1" x14ac:dyDescent="0.3">
      <c r="A33" t="s">
        <v>27</v>
      </c>
    </row>
    <row r="34" spans="1:1" x14ac:dyDescent="0.3">
      <c r="A34" t="s">
        <v>27</v>
      </c>
    </row>
    <row r="35" spans="1:1" x14ac:dyDescent="0.3">
      <c r="A35" t="s">
        <v>27</v>
      </c>
    </row>
    <row r="36" spans="1:1" x14ac:dyDescent="0.3">
      <c r="A36" t="s">
        <v>27</v>
      </c>
    </row>
    <row r="37" spans="1:1" x14ac:dyDescent="0.3">
      <c r="A37" t="s">
        <v>27</v>
      </c>
    </row>
    <row r="38" spans="1:1" x14ac:dyDescent="0.3">
      <c r="A38" t="s">
        <v>27</v>
      </c>
    </row>
    <row r="39" spans="1:1" x14ac:dyDescent="0.3">
      <c r="A39" t="s">
        <v>27</v>
      </c>
    </row>
    <row r="40" spans="1:1" x14ac:dyDescent="0.3">
      <c r="A40" t="s">
        <v>27</v>
      </c>
    </row>
    <row r="41" spans="1:1" x14ac:dyDescent="0.3">
      <c r="A41" t="s">
        <v>27</v>
      </c>
    </row>
    <row r="42" spans="1:1" x14ac:dyDescent="0.3">
      <c r="A42" t="s">
        <v>27</v>
      </c>
    </row>
    <row r="43" spans="1:1" x14ac:dyDescent="0.3">
      <c r="A43" t="s">
        <v>27</v>
      </c>
    </row>
    <row r="44" spans="1:1" x14ac:dyDescent="0.3">
      <c r="A44" t="s">
        <v>27</v>
      </c>
    </row>
    <row r="45" spans="1:1" x14ac:dyDescent="0.3">
      <c r="A45" t="s">
        <v>27</v>
      </c>
    </row>
    <row r="46" spans="1:1" x14ac:dyDescent="0.3">
      <c r="A46" t="s">
        <v>27</v>
      </c>
    </row>
    <row r="47" spans="1:1" x14ac:dyDescent="0.3">
      <c r="A47" t="s">
        <v>27</v>
      </c>
    </row>
    <row r="48" spans="1:1" x14ac:dyDescent="0.3">
      <c r="A48" t="s">
        <v>27</v>
      </c>
    </row>
    <row r="49" spans="1:1" x14ac:dyDescent="0.3">
      <c r="A49" t="s">
        <v>27</v>
      </c>
    </row>
    <row r="50" spans="1:1" x14ac:dyDescent="0.3">
      <c r="A50" t="s">
        <v>158</v>
      </c>
    </row>
  </sheetData>
  <sortState ref="A1:A51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Brut</vt:lpstr>
      <vt:lpstr>Feuil2</vt:lpstr>
      <vt:lpstr>Compositeurs</vt:lpstr>
      <vt:lpstr>Lieux</vt:lpstr>
      <vt:lpstr>Ensembles</vt:lpstr>
      <vt:lpstr>Chefs</vt:lpstr>
      <vt:lpstr>Genre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2019-08-16T14:21:53Z</dcterms:modified>
</cp:coreProperties>
</file>