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0730" windowHeight="11160" firstSheet="3" activeTab="3"/>
  </bookViews>
  <sheets>
    <sheet name="Feuil1" sheetId="1" state="hidden" r:id="rId1"/>
    <sheet name="Feuil2" sheetId="2" state="hidden" r:id="rId2"/>
    <sheet name="Feuil3" sheetId="3" state="hidden" r:id="rId3"/>
    <sheet name="Feuil4" sheetId="4" r:id="rId4"/>
  </sheets>
  <definedNames>
    <definedName name="_xlnm.Print_Area" localSheetId="3">Feuil4!$A$4:$C$18</definedName>
  </definedNames>
  <calcPr calcId="181029"/>
</workbook>
</file>

<file path=xl/calcChain.xml><?xml version="1.0" encoding="utf-8"?>
<calcChain xmlns="http://schemas.openxmlformats.org/spreadsheetml/2006/main">
  <c r="C15" i="4" l="1"/>
  <c r="C14" i="4"/>
  <c r="C13" i="4"/>
  <c r="C12" i="4"/>
  <c r="C11" i="4"/>
  <c r="C10" i="4"/>
  <c r="C9" i="4"/>
  <c r="C8" i="4"/>
  <c r="C7" i="4"/>
  <c r="C6" i="4"/>
  <c r="C5" i="4"/>
  <c r="C4" i="4"/>
  <c r="B15" i="4"/>
  <c r="B14" i="4"/>
  <c r="B13" i="4"/>
  <c r="B12" i="4"/>
  <c r="B11" i="4"/>
  <c r="B10" i="4"/>
  <c r="B9" i="4"/>
  <c r="B8" i="4"/>
  <c r="B7" i="4"/>
  <c r="B6" i="4"/>
  <c r="B5" i="4"/>
  <c r="B4" i="4"/>
  <c r="C18" i="4" l="1"/>
  <c r="B17" i="4"/>
</calcChain>
</file>

<file path=xl/sharedStrings.xml><?xml version="1.0" encoding="utf-8"?>
<sst xmlns="http://schemas.openxmlformats.org/spreadsheetml/2006/main" count="77" uniqueCount="52">
  <si>
    <t xml:space="preserve">Dans l'ensemble, pensez vous que votre santé est </t>
  </si>
  <si>
    <t>Excellente</t>
  </si>
  <si>
    <t>Très bonne</t>
  </si>
  <si>
    <t>Bonne</t>
  </si>
  <si>
    <t>Médiocre</t>
  </si>
  <si>
    <t>Mauvaise</t>
  </si>
  <si>
    <t>Pour chacune des activités indiquez si vous êtes génée en raison de votre état de santé</t>
  </si>
  <si>
    <t>beaucoup</t>
  </si>
  <si>
    <t>un peu</t>
  </si>
  <si>
    <t>pas du tout</t>
  </si>
  <si>
    <t>efforts physiques modérées tels déplacer une table, passer l'aspirateur</t>
  </si>
  <si>
    <t>efforts physiques , monter plusieurs étages par l'escalier</t>
  </si>
  <si>
    <t>oui</t>
  </si>
  <si>
    <t>non</t>
  </si>
  <si>
    <t>en raison de votre état physique, vous avez fait moins de choses que vous auriez souhaité</t>
  </si>
  <si>
    <t>en raison de votre état physique vous avez dû arréter de faire certaines choses</t>
  </si>
  <si>
    <t>en raison de votre état émotionnel (triste, nerveuse, déprimée), vous avez fait moins de choses que vous auriez souhaité</t>
  </si>
  <si>
    <t>en raison de votre état émotionnel, avez-vous eu des difficultésde faire ce que vous aviez à faire avec autant de soin et d'attention</t>
  </si>
  <si>
    <t>est ce que vos douleurs physiques vous ont géné dans votre travail ou activités domestiques</t>
  </si>
  <si>
    <t>un petit peu</t>
  </si>
  <si>
    <t>moyennement</t>
  </si>
  <si>
    <t>énormément</t>
  </si>
  <si>
    <t>il y a-t-il eu des moments ou votre état de santé, physique ou émotionnel vous a géné dans votre vie ou vos relations avec les autres, votre famille , amis</t>
  </si>
  <si>
    <t>tout le temps</t>
  </si>
  <si>
    <t>un bonne partie du temps</t>
  </si>
  <si>
    <t>rarement</t>
  </si>
  <si>
    <t xml:space="preserve">de temps en temps </t>
  </si>
  <si>
    <t>jamais</t>
  </si>
  <si>
    <t xml:space="preserve">en permanence </t>
  </si>
  <si>
    <t>très souvent</t>
  </si>
  <si>
    <t>souvent</t>
  </si>
  <si>
    <t>quelques fois</t>
  </si>
  <si>
    <t>vous vous êtes sentie débordante d'énergie</t>
  </si>
  <si>
    <t>vous vous êtes sentie triste et abattue</t>
  </si>
  <si>
    <t xml:space="preserve">y a-t-il eu des moments vous vous êtes sentie calme et détendue </t>
  </si>
  <si>
    <t>Physique</t>
  </si>
  <si>
    <t>Moral</t>
  </si>
  <si>
    <t>SCORE SUITE AU QUESTIONNAIRE SF12</t>
  </si>
  <si>
    <t>Dr Jerry Coiffic</t>
  </si>
  <si>
    <t xml:space="preserve">NOM </t>
  </si>
  <si>
    <t>Prénom</t>
  </si>
  <si>
    <t>Date</t>
  </si>
  <si>
    <t>&gt; 50</t>
  </si>
  <si>
    <t>normal</t>
  </si>
  <si>
    <t>40-49</t>
  </si>
  <si>
    <t>légère incapacité</t>
  </si>
  <si>
    <t>30-39</t>
  </si>
  <si>
    <t>incapacité modérée</t>
  </si>
  <si>
    <t>&lt; 30</t>
  </si>
  <si>
    <t>incapacité sévère</t>
  </si>
  <si>
    <t>Score physique</t>
  </si>
  <si>
    <t xml:space="preserve">                                                                                         De façon empirique bon résultat chirurgie si score physique &gt; score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</si>
</sst>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H10" sqref="H10"/>
    </sheetView>
  </sheetViews>
  <sheetFormatPr baseColWidth="10" defaultRowHeight="15" x14ac:dyDescent="0.25"/>
  <sheetData>
    <row r="1" spans="1:6" x14ac:dyDescent="0.25">
      <c r="A1">
        <v>0</v>
      </c>
      <c r="B1">
        <v>-1.3187199999999999</v>
      </c>
      <c r="C1">
        <v>-3.0239600000000002</v>
      </c>
      <c r="D1">
        <v>-5.5646100000000001</v>
      </c>
      <c r="E1">
        <v>-8.3739899999999992</v>
      </c>
      <c r="F1">
        <v>0</v>
      </c>
    </row>
    <row r="2" spans="1:6" x14ac:dyDescent="0.25">
      <c r="A2">
        <v>-7.2321600000000004</v>
      </c>
      <c r="B2">
        <v>-3.4555500000000001</v>
      </c>
      <c r="C2">
        <v>0</v>
      </c>
      <c r="D2">
        <v>0</v>
      </c>
      <c r="E2">
        <v>0</v>
      </c>
      <c r="F2">
        <v>0</v>
      </c>
    </row>
    <row r="3" spans="1:6" x14ac:dyDescent="0.25">
      <c r="A3">
        <v>-6.24397</v>
      </c>
      <c r="B3">
        <v>-2.7355700000000001</v>
      </c>
      <c r="C3">
        <v>0</v>
      </c>
      <c r="D3">
        <v>0</v>
      </c>
      <c r="E3">
        <v>0</v>
      </c>
      <c r="F3">
        <v>0</v>
      </c>
    </row>
    <row r="4" spans="1:6" x14ac:dyDescent="0.25">
      <c r="A4">
        <v>-4.6161700000000003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-5.5174700000000003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3.04365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2.32091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0</v>
      </c>
      <c r="B8">
        <v>-3.8313000000000001</v>
      </c>
      <c r="C8">
        <v>-6.5052199999999996</v>
      </c>
      <c r="D8">
        <v>-8.38063</v>
      </c>
      <c r="E8">
        <v>-11.25544</v>
      </c>
      <c r="F8">
        <v>0</v>
      </c>
    </row>
    <row r="9" spans="1:6" x14ac:dyDescent="0.25">
      <c r="A9">
        <v>-0.33682000000000001</v>
      </c>
      <c r="B9">
        <v>-0.94342000000000004</v>
      </c>
      <c r="C9">
        <v>-0.18043000000000001</v>
      </c>
      <c r="D9">
        <v>-0.11038000000000001</v>
      </c>
      <c r="E9">
        <v>0</v>
      </c>
      <c r="F9">
        <v>0</v>
      </c>
    </row>
    <row r="10" spans="1:6" x14ac:dyDescent="0.25">
      <c r="A10">
        <v>0</v>
      </c>
      <c r="B10">
        <v>0.66513999999999995</v>
      </c>
      <c r="C10">
        <v>1.3668899999999999</v>
      </c>
      <c r="D10">
        <v>2.3724099999999999</v>
      </c>
      <c r="E10">
        <v>2.9042599999999998</v>
      </c>
      <c r="F10">
        <v>3.46638</v>
      </c>
    </row>
    <row r="11" spans="1:6" x14ac:dyDescent="0.25">
      <c r="A11">
        <v>0</v>
      </c>
      <c r="B11">
        <v>-0.42251</v>
      </c>
      <c r="C11">
        <v>-1.1438699999999999</v>
      </c>
      <c r="D11">
        <v>-1.6185</v>
      </c>
      <c r="E11">
        <v>-2.0216799999999999</v>
      </c>
      <c r="F11">
        <v>-2.44706</v>
      </c>
    </row>
    <row r="12" spans="1:6" x14ac:dyDescent="0.25">
      <c r="A12">
        <v>4.6144600000000002</v>
      </c>
      <c r="B12">
        <v>3.4159299999999999</v>
      </c>
      <c r="C12">
        <v>2.342247</v>
      </c>
      <c r="D12">
        <v>1.28044</v>
      </c>
      <c r="E12">
        <v>0.41188000000000002</v>
      </c>
      <c r="F12">
        <v>0</v>
      </c>
    </row>
    <row r="13" spans="1:6" x14ac:dyDescent="0.25">
      <c r="A13">
        <v>0</v>
      </c>
      <c r="B13">
        <v>-6.0639999999999999E-2</v>
      </c>
      <c r="C13">
        <v>3.4819999999999997E-2</v>
      </c>
      <c r="D13">
        <v>-0.16891</v>
      </c>
      <c r="E13">
        <v>-1.7117500000000001</v>
      </c>
      <c r="F13">
        <v>0</v>
      </c>
    </row>
    <row r="14" spans="1:6" x14ac:dyDescent="0.25">
      <c r="A14">
        <v>3.9311500000000001</v>
      </c>
      <c r="B14">
        <v>1.8684000000000001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2.68282</v>
      </c>
      <c r="B15">
        <v>1.43103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1.4406000000000001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1.6696800000000001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-6.8267199999999999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-569921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0</v>
      </c>
      <c r="B20">
        <v>0.90383999999999998</v>
      </c>
      <c r="C20">
        <v>1.4938400000000001</v>
      </c>
      <c r="D20">
        <v>1.76691</v>
      </c>
      <c r="E20">
        <v>1.4861899999999999</v>
      </c>
      <c r="F20">
        <v>0</v>
      </c>
    </row>
    <row r="21" spans="1:6" x14ac:dyDescent="0.25">
      <c r="A21">
        <v>-6.2972400000000004</v>
      </c>
      <c r="B21">
        <v>-8.2606599999999997</v>
      </c>
      <c r="C21">
        <v>-5.63286</v>
      </c>
      <c r="D21">
        <v>-3.13896</v>
      </c>
      <c r="E21">
        <v>0</v>
      </c>
      <c r="F21">
        <v>0</v>
      </c>
    </row>
    <row r="22" spans="1:6" x14ac:dyDescent="0.25">
      <c r="A22">
        <v>0</v>
      </c>
      <c r="B22">
        <v>-1.9494899999999999</v>
      </c>
      <c r="C22">
        <v>-4.09842</v>
      </c>
      <c r="D22">
        <v>-6.31121</v>
      </c>
      <c r="E22">
        <v>-7.9271700000000003</v>
      </c>
      <c r="F22">
        <v>-10.190849999999999</v>
      </c>
    </row>
    <row r="23" spans="1:6" x14ac:dyDescent="0.25">
      <c r="A23">
        <v>0</v>
      </c>
      <c r="B23">
        <v>-0.92057</v>
      </c>
      <c r="C23">
        <v>-1.65178</v>
      </c>
      <c r="D23">
        <v>-3.2980499999999999</v>
      </c>
      <c r="E23">
        <v>-4.8896199999999999</v>
      </c>
      <c r="F23">
        <v>-6.0240900000000002</v>
      </c>
    </row>
    <row r="24" spans="1:6" x14ac:dyDescent="0.25">
      <c r="A24">
        <v>-16.153949999999998</v>
      </c>
      <c r="B24">
        <v>-10.779109999999999</v>
      </c>
      <c r="C24">
        <v>-8.0991400000000002</v>
      </c>
      <c r="D24">
        <v>-4.5905500000000004</v>
      </c>
      <c r="E24">
        <v>-1.9593400000000001</v>
      </c>
      <c r="F24">
        <v>0</v>
      </c>
    </row>
    <row r="25" spans="1:6" x14ac:dyDescent="0.25">
      <c r="A25">
        <v>56.577060000000003</v>
      </c>
    </row>
    <row r="26" spans="1:6" x14ac:dyDescent="0.25">
      <c r="A26">
        <v>60.757809999999999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4" sqref="A24:XFD24"/>
    </sheetView>
  </sheetViews>
  <sheetFormatPr baseColWidth="10" defaultRowHeight="15" x14ac:dyDescent="0.25"/>
  <cols>
    <col min="1" max="1" width="16.140625" customWidth="1"/>
    <col min="2" max="2" width="18.7109375" customWidth="1"/>
    <col min="3" max="3" width="17.5703125" customWidth="1"/>
    <col min="4" max="4" width="17" customWidth="1"/>
    <col min="5" max="5" width="18.28515625" customWidth="1"/>
  </cols>
  <sheetData>
    <row r="1" spans="1:5" s="1" customFormat="1" ht="17.25" customHeight="1" x14ac:dyDescent="0.25">
      <c r="A1" s="1" t="s">
        <v>0</v>
      </c>
    </row>
    <row r="2" spans="1:5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s="1" customFormat="1" x14ac:dyDescent="0.25">
      <c r="A3" s="1" t="s">
        <v>6</v>
      </c>
    </row>
    <row r="4" spans="1:5" s="1" customFormat="1" x14ac:dyDescent="0.25">
      <c r="A4" s="1" t="s">
        <v>10</v>
      </c>
    </row>
    <row r="5" spans="1:5" x14ac:dyDescent="0.25">
      <c r="A5" t="s">
        <v>7</v>
      </c>
      <c r="B5" t="s">
        <v>8</v>
      </c>
      <c r="C5" t="s">
        <v>9</v>
      </c>
    </row>
    <row r="6" spans="1:5" s="1" customFormat="1" x14ac:dyDescent="0.25">
      <c r="A6" s="1" t="s">
        <v>11</v>
      </c>
    </row>
    <row r="7" spans="1:5" x14ac:dyDescent="0.25">
      <c r="A7" t="s">
        <v>7</v>
      </c>
      <c r="B7" t="s">
        <v>8</v>
      </c>
      <c r="C7" t="s">
        <v>9</v>
      </c>
    </row>
    <row r="8" spans="1:5" s="1" customFormat="1" x14ac:dyDescent="0.25">
      <c r="A8" s="1" t="s">
        <v>14</v>
      </c>
    </row>
    <row r="9" spans="1:5" x14ac:dyDescent="0.25">
      <c r="A9" t="s">
        <v>12</v>
      </c>
      <c r="B9" t="s">
        <v>13</v>
      </c>
    </row>
    <row r="10" spans="1:5" s="1" customFormat="1" x14ac:dyDescent="0.25">
      <c r="A10" s="1" t="s">
        <v>15</v>
      </c>
    </row>
    <row r="11" spans="1:5" x14ac:dyDescent="0.25">
      <c r="A11" t="s">
        <v>12</v>
      </c>
      <c r="B11" t="s">
        <v>13</v>
      </c>
    </row>
    <row r="12" spans="1:5" s="1" customFormat="1" x14ac:dyDescent="0.25">
      <c r="A12" s="1" t="s">
        <v>16</v>
      </c>
    </row>
    <row r="13" spans="1:5" x14ac:dyDescent="0.25">
      <c r="A13" t="s">
        <v>12</v>
      </c>
      <c r="B13" t="s">
        <v>13</v>
      </c>
    </row>
    <row r="14" spans="1:5" s="1" customFormat="1" x14ac:dyDescent="0.25">
      <c r="A14" s="1" t="s">
        <v>17</v>
      </c>
    </row>
    <row r="15" spans="1:5" x14ac:dyDescent="0.25">
      <c r="A15" t="s">
        <v>12</v>
      </c>
      <c r="B15" t="s">
        <v>13</v>
      </c>
    </row>
    <row r="16" spans="1:5" s="1" customFormat="1" x14ac:dyDescent="0.25">
      <c r="A16" s="1" t="s">
        <v>18</v>
      </c>
    </row>
    <row r="17" spans="1:6" x14ac:dyDescent="0.25">
      <c r="A17" t="s">
        <v>9</v>
      </c>
      <c r="B17" t="s">
        <v>19</v>
      </c>
      <c r="C17" t="s">
        <v>20</v>
      </c>
      <c r="D17" t="s">
        <v>7</v>
      </c>
      <c r="E17" t="s">
        <v>21</v>
      </c>
    </row>
    <row r="18" spans="1:6" s="1" customFormat="1" x14ac:dyDescent="0.25">
      <c r="A18" s="1" t="s">
        <v>22</v>
      </c>
    </row>
    <row r="19" spans="1:6" x14ac:dyDescent="0.25">
      <c r="A19" t="s">
        <v>23</v>
      </c>
      <c r="B19" t="s">
        <v>24</v>
      </c>
      <c r="C19" t="s">
        <v>26</v>
      </c>
      <c r="D19" t="s">
        <v>25</v>
      </c>
      <c r="E19" t="s">
        <v>27</v>
      </c>
    </row>
    <row r="20" spans="1:6" s="1" customFormat="1" x14ac:dyDescent="0.25">
      <c r="A20" s="1" t="s">
        <v>34</v>
      </c>
    </row>
    <row r="21" spans="1:6" x14ac:dyDescent="0.25">
      <c r="A21" t="s">
        <v>28</v>
      </c>
      <c r="B21" t="s">
        <v>29</v>
      </c>
      <c r="C21" t="s">
        <v>30</v>
      </c>
      <c r="D21" t="s">
        <v>31</v>
      </c>
      <c r="E21" t="s">
        <v>25</v>
      </c>
      <c r="F21" t="s">
        <v>27</v>
      </c>
    </row>
    <row r="22" spans="1:6" s="1" customFormat="1" x14ac:dyDescent="0.25">
      <c r="A22" s="1" t="s">
        <v>32</v>
      </c>
    </row>
    <row r="23" spans="1:6" x14ac:dyDescent="0.25">
      <c r="A23" t="s">
        <v>28</v>
      </c>
      <c r="B23" t="s">
        <v>29</v>
      </c>
      <c r="C23" t="s">
        <v>30</v>
      </c>
      <c r="D23" t="s">
        <v>31</v>
      </c>
      <c r="E23" t="s">
        <v>25</v>
      </c>
      <c r="F23" t="s">
        <v>27</v>
      </c>
    </row>
    <row r="24" spans="1:6" s="1" customFormat="1" x14ac:dyDescent="0.25">
      <c r="A24" s="1" t="s">
        <v>33</v>
      </c>
    </row>
    <row r="25" spans="1:6" x14ac:dyDescent="0.25">
      <c r="A25" t="s">
        <v>28</v>
      </c>
      <c r="B25" t="s">
        <v>29</v>
      </c>
      <c r="C25" t="s">
        <v>30</v>
      </c>
      <c r="D25" t="s">
        <v>31</v>
      </c>
      <c r="E25" t="s">
        <v>25</v>
      </c>
      <c r="F25" t="s">
        <v>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topLeftCell="E1" workbookViewId="0">
      <selection activeCell="T2" sqref="T2"/>
    </sheetView>
  </sheetViews>
  <sheetFormatPr baseColWidth="10" defaultRowHeight="15" x14ac:dyDescent="0.25"/>
  <sheetData>
    <row r="1" spans="1:25" x14ac:dyDescent="0.25">
      <c r="A1">
        <v>1</v>
      </c>
      <c r="B1">
        <v>0</v>
      </c>
      <c r="C1">
        <v>-7.2321600000000004</v>
      </c>
      <c r="D1">
        <v>-6.24397</v>
      </c>
      <c r="E1">
        <v>-4.6161700000000003</v>
      </c>
      <c r="F1">
        <v>-5.5174700000000003</v>
      </c>
      <c r="G1">
        <v>3.04365</v>
      </c>
      <c r="H1">
        <v>2.32091</v>
      </c>
      <c r="I1">
        <v>0</v>
      </c>
      <c r="J1">
        <v>-0.33682000000000001</v>
      </c>
      <c r="K1">
        <v>0</v>
      </c>
      <c r="L1">
        <v>0</v>
      </c>
      <c r="M1">
        <v>4.6144600000000002</v>
      </c>
      <c r="N1">
        <v>0</v>
      </c>
      <c r="O1">
        <v>3.9311500000000001</v>
      </c>
      <c r="P1">
        <v>2.68282</v>
      </c>
      <c r="Q1">
        <v>1.4406000000000001</v>
      </c>
      <c r="R1">
        <v>1.6696800000000001</v>
      </c>
      <c r="S1">
        <v>-6.8267199999999999</v>
      </c>
      <c r="T1">
        <v>-5.6992099999999999</v>
      </c>
      <c r="U1">
        <v>0</v>
      </c>
      <c r="V1">
        <v>-6.2972400000000004</v>
      </c>
      <c r="W1">
        <v>0</v>
      </c>
      <c r="X1">
        <v>0</v>
      </c>
      <c r="Y1">
        <v>-16.153949999999998</v>
      </c>
    </row>
    <row r="2" spans="1:25" x14ac:dyDescent="0.25">
      <c r="A2">
        <v>2</v>
      </c>
      <c r="B2">
        <v>-1.3187199999999999</v>
      </c>
      <c r="C2">
        <v>-3.4555500000000001</v>
      </c>
      <c r="D2">
        <v>-2.7355700000000001</v>
      </c>
      <c r="E2">
        <v>0</v>
      </c>
      <c r="F2">
        <v>0</v>
      </c>
      <c r="G2">
        <v>0</v>
      </c>
      <c r="H2">
        <v>0</v>
      </c>
      <c r="I2">
        <v>-3.8313000000000001</v>
      </c>
      <c r="J2">
        <v>-0.94342000000000004</v>
      </c>
      <c r="K2">
        <v>0.66513999999999995</v>
      </c>
      <c r="L2">
        <v>-0.42251</v>
      </c>
      <c r="M2">
        <v>3.4159299999999999</v>
      </c>
      <c r="N2">
        <v>-6.0639999999999999E-2</v>
      </c>
      <c r="O2">
        <v>1.8684000000000001</v>
      </c>
      <c r="P2">
        <v>1.43103</v>
      </c>
      <c r="Q2">
        <v>0</v>
      </c>
      <c r="R2">
        <v>0</v>
      </c>
      <c r="S2">
        <v>0</v>
      </c>
      <c r="T2">
        <v>0</v>
      </c>
      <c r="U2">
        <v>0.90383999999999998</v>
      </c>
      <c r="V2">
        <v>-8.2606599999999997</v>
      </c>
      <c r="W2">
        <v>-1.9494899999999999</v>
      </c>
      <c r="X2">
        <v>-0.92057</v>
      </c>
      <c r="Y2">
        <v>-10.779109999999999</v>
      </c>
    </row>
    <row r="3" spans="1:25" x14ac:dyDescent="0.25">
      <c r="A3">
        <v>3</v>
      </c>
      <c r="B3">
        <v>-3.0239600000000002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-6.5052199999999996</v>
      </c>
      <c r="J3">
        <v>-0.18043000000000001</v>
      </c>
      <c r="K3">
        <v>1.3668899999999999</v>
      </c>
      <c r="L3">
        <v>-1.1438699999999999</v>
      </c>
      <c r="M3">
        <v>2.342247</v>
      </c>
      <c r="N3">
        <v>3.4819999999999997E-2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1.4938400000000001</v>
      </c>
      <c r="V3">
        <v>-5.63286</v>
      </c>
      <c r="W3">
        <v>-4.09842</v>
      </c>
      <c r="X3">
        <v>-1.65178</v>
      </c>
      <c r="Y3">
        <v>-8.0991400000000002</v>
      </c>
    </row>
    <row r="4" spans="1:25" x14ac:dyDescent="0.25">
      <c r="A4">
        <v>4</v>
      </c>
      <c r="B4">
        <v>-5.5646100000000001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-8.38063</v>
      </c>
      <c r="J4">
        <v>-0.11038000000000001</v>
      </c>
      <c r="K4">
        <v>2.3724099999999999</v>
      </c>
      <c r="L4">
        <v>-1.6185</v>
      </c>
      <c r="M4">
        <v>1.28044</v>
      </c>
      <c r="N4">
        <v>-0.16891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1.76691</v>
      </c>
      <c r="V4">
        <v>-3.13896</v>
      </c>
      <c r="W4">
        <v>-6.31121</v>
      </c>
      <c r="X4">
        <v>-3.2980499999999999</v>
      </c>
      <c r="Y4">
        <v>-4.5905500000000004</v>
      </c>
    </row>
    <row r="5" spans="1:25" x14ac:dyDescent="0.25">
      <c r="A5">
        <v>5</v>
      </c>
      <c r="B5">
        <v>-8.3739899999999992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-11.25544</v>
      </c>
      <c r="J5">
        <v>0</v>
      </c>
      <c r="K5">
        <v>2.9042599999999998</v>
      </c>
      <c r="L5">
        <v>-2.0216799999999999</v>
      </c>
      <c r="M5">
        <v>0.41188000000000002</v>
      </c>
      <c r="N5">
        <v>-1.7117500000000001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1.4861899999999999</v>
      </c>
      <c r="V5">
        <v>0</v>
      </c>
      <c r="W5">
        <v>-7.9271700000000003</v>
      </c>
      <c r="X5">
        <v>-4.8896199999999999</v>
      </c>
      <c r="Y5">
        <v>-1.9593400000000001</v>
      </c>
    </row>
    <row r="6" spans="1:25" x14ac:dyDescent="0.25">
      <c r="A6">
        <v>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3.46638</v>
      </c>
      <c r="L6">
        <v>-2.44706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-10.190849999999999</v>
      </c>
      <c r="X6">
        <v>-6.0240900000000002</v>
      </c>
      <c r="Y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L21" sqref="L21"/>
    </sheetView>
  </sheetViews>
  <sheetFormatPr baseColWidth="10" defaultRowHeight="15" x14ac:dyDescent="0.25"/>
  <cols>
    <col min="5" max="5" width="29" customWidth="1"/>
  </cols>
  <sheetData>
    <row r="1" spans="2:5" ht="18.75" x14ac:dyDescent="0.3">
      <c r="B1" s="3" t="s">
        <v>37</v>
      </c>
      <c r="C1" s="3"/>
      <c r="D1" s="3"/>
    </row>
    <row r="2" spans="2:5" ht="15.75" x14ac:dyDescent="0.25">
      <c r="D2" s="4" t="s">
        <v>38</v>
      </c>
      <c r="E2" s="4"/>
    </row>
    <row r="3" spans="2:5" ht="15.75" x14ac:dyDescent="0.25">
      <c r="D3" s="5" t="s">
        <v>39</v>
      </c>
      <c r="E3" s="5"/>
    </row>
    <row r="4" spans="2:5" ht="15.75" x14ac:dyDescent="0.25">
      <c r="B4" t="e">
        <f>VLOOKUP(A4,Feuil3!A1:Y6,2,FALSE)</f>
        <v>#N/A</v>
      </c>
      <c r="C4" t="e">
        <f>VLOOKUP(A4,Feuil3!A1:Y6,14,FALSE)</f>
        <v>#N/A</v>
      </c>
      <c r="D4" s="5" t="s">
        <v>40</v>
      </c>
      <c r="E4" s="5"/>
    </row>
    <row r="5" spans="2:5" ht="15.75" x14ac:dyDescent="0.25">
      <c r="B5" t="e">
        <f>VLOOKUP(A5,Feuil3!A1:Y6,3,FALSE)</f>
        <v>#N/A</v>
      </c>
      <c r="C5" t="e">
        <f>VLOOKUP(A5,Feuil3!A1:Y6,15,FALSE)</f>
        <v>#N/A</v>
      </c>
      <c r="D5" s="5" t="s">
        <v>41</v>
      </c>
      <c r="E5" s="6"/>
    </row>
    <row r="6" spans="2:5" x14ac:dyDescent="0.25">
      <c r="B6" t="e">
        <f>VLOOKUP(A6,Feuil3!A1:Y6,4,FALSE)</f>
        <v>#N/A</v>
      </c>
      <c r="C6" t="e">
        <f>VLOOKUP(A6,Feuil3!A1:Y6,16,FALSE)</f>
        <v>#N/A</v>
      </c>
      <c r="D6" s="2"/>
      <c r="E6" s="2"/>
    </row>
    <row r="7" spans="2:5" x14ac:dyDescent="0.25">
      <c r="B7" t="e">
        <f>VLOOKUP(A7,Feuil3!A1:Y6,5,FALSE)</f>
        <v>#N/A</v>
      </c>
      <c r="C7" t="e">
        <f>VLOOKUP(A7,Feuil3!A1:Y6,17,FALSE)</f>
        <v>#N/A</v>
      </c>
      <c r="E7" s="2"/>
    </row>
    <row r="8" spans="2:5" x14ac:dyDescent="0.25">
      <c r="B8" t="e">
        <f>VLOOKUP(A8,Feuil3!A1:Y6,6,FALSE)</f>
        <v>#N/A</v>
      </c>
      <c r="C8" t="e">
        <f>VLOOKUP(A8,Feuil3!A1:Y6,18,FALSE)</f>
        <v>#N/A</v>
      </c>
      <c r="E8" s="2"/>
    </row>
    <row r="9" spans="2:5" x14ac:dyDescent="0.25">
      <c r="B9" t="e">
        <f>VLOOKUP(A9,Feuil3!A1:Y6,7,FALSE)</f>
        <v>#N/A</v>
      </c>
      <c r="C9" t="e">
        <f>VLOOKUP(A9,Feuil3!A1:Y6,19,FALSE)</f>
        <v>#N/A</v>
      </c>
    </row>
    <row r="10" spans="2:5" x14ac:dyDescent="0.25">
      <c r="B10" t="e">
        <f>VLOOKUP(A10,Feuil3!A1:Y6,8,FALSE)</f>
        <v>#N/A</v>
      </c>
      <c r="C10" t="e">
        <f>VLOOKUP(A10,Feuil3!A1:Y6,20,FALSE)</f>
        <v>#N/A</v>
      </c>
    </row>
    <row r="11" spans="2:5" x14ac:dyDescent="0.25">
      <c r="B11" t="e">
        <f>VLOOKUP(A11,Feuil3!A1:Y6,9,FALSE)</f>
        <v>#N/A</v>
      </c>
      <c r="C11" t="e">
        <f>VLOOKUP(A11,Feuil3!A1:Y6,21,FALSE)</f>
        <v>#N/A</v>
      </c>
    </row>
    <row r="12" spans="2:5" x14ac:dyDescent="0.25">
      <c r="B12" t="e">
        <f>VLOOKUP(A12,Feuil3!A1:Y6,10,FALSE)</f>
        <v>#N/A</v>
      </c>
      <c r="C12" t="e">
        <f>VLOOKUP(A12,Feuil3!A1:Y6,22,FALSE)</f>
        <v>#N/A</v>
      </c>
    </row>
    <row r="13" spans="2:5" x14ac:dyDescent="0.25">
      <c r="B13" t="e">
        <f>VLOOKUP(A13,Feuil3!A1:Y6,11,FALSE)</f>
        <v>#N/A</v>
      </c>
      <c r="C13" t="e">
        <f>VLOOKUP(A13,Feuil3!A1:Y6,23,FALSE)</f>
        <v>#N/A</v>
      </c>
    </row>
    <row r="14" spans="2:5" x14ac:dyDescent="0.25">
      <c r="B14" t="e">
        <f>VLOOKUP(A14,Feuil3!A1:Y6,12,FALSE)</f>
        <v>#N/A</v>
      </c>
      <c r="C14" t="e">
        <f>VLOOKUP(A14,Feuil3!A1:Y6,24,FALSE)</f>
        <v>#N/A</v>
      </c>
    </row>
    <row r="15" spans="2:5" x14ac:dyDescent="0.25">
      <c r="B15" t="e">
        <f>VLOOKUP(A15,Feuil3!A1:Y6,13,FALSE)</f>
        <v>#N/A</v>
      </c>
      <c r="C15" t="e">
        <f>VLOOKUP(A15,Feuil3!A1:Y6,25,FALSE)</f>
        <v>#N/A</v>
      </c>
    </row>
    <row r="16" spans="2:5" x14ac:dyDescent="0.25">
      <c r="B16">
        <v>56.577060000000003</v>
      </c>
      <c r="C16">
        <v>60.757809999999999</v>
      </c>
    </row>
    <row r="17" spans="1:5" s="1" customFormat="1" x14ac:dyDescent="0.25">
      <c r="A17" s="1" t="s">
        <v>35</v>
      </c>
      <c r="B17" s="1" t="e">
        <f>SUM(B4:B16)</f>
        <v>#N/A</v>
      </c>
    </row>
    <row r="18" spans="1:5" s="1" customFormat="1" x14ac:dyDescent="0.25">
      <c r="A18" s="1" t="s">
        <v>36</v>
      </c>
      <c r="C18" s="1" t="e">
        <f>SUM(C4:C16)</f>
        <v>#N/A</v>
      </c>
    </row>
    <row r="20" spans="1:5" ht="15.75" x14ac:dyDescent="0.25">
      <c r="B20" s="7" t="s">
        <v>50</v>
      </c>
      <c r="C20" s="7"/>
      <c r="D20" s="5" t="s">
        <v>42</v>
      </c>
      <c r="E20" s="5" t="s">
        <v>43</v>
      </c>
    </row>
    <row r="21" spans="1:5" ht="15.75" x14ac:dyDescent="0.25">
      <c r="B21" s="4"/>
      <c r="C21" s="4"/>
      <c r="D21" s="5" t="s">
        <v>44</v>
      </c>
      <c r="E21" s="5" t="s">
        <v>45</v>
      </c>
    </row>
    <row r="22" spans="1:5" ht="15.75" x14ac:dyDescent="0.25">
      <c r="A22" s="2"/>
      <c r="B22" s="5"/>
      <c r="C22" s="4"/>
      <c r="D22" s="4" t="s">
        <v>46</v>
      </c>
      <c r="E22" s="5" t="s">
        <v>47</v>
      </c>
    </row>
    <row r="23" spans="1:5" ht="15.75" x14ac:dyDescent="0.25">
      <c r="A23" s="2"/>
      <c r="B23" s="5"/>
      <c r="C23" s="4"/>
      <c r="D23" s="4" t="s">
        <v>48</v>
      </c>
      <c r="E23" s="5" t="s">
        <v>49</v>
      </c>
    </row>
    <row r="24" spans="1:5" ht="15.75" x14ac:dyDescent="0.25">
      <c r="A24" s="2"/>
      <c r="B24" s="5"/>
      <c r="C24" s="4"/>
      <c r="D24" s="4"/>
      <c r="E24" s="4"/>
    </row>
    <row r="25" spans="1:5" ht="15.75" x14ac:dyDescent="0.25">
      <c r="A25" s="2"/>
      <c r="B25" s="5" t="s">
        <v>51</v>
      </c>
      <c r="C25" s="4"/>
      <c r="D25" s="4"/>
      <c r="E25" s="4"/>
    </row>
    <row r="26" spans="1:5" x14ac:dyDescent="0.25">
      <c r="A26" s="2"/>
      <c r="B26" s="2"/>
    </row>
    <row r="27" spans="1:5" x14ac:dyDescent="0.25">
      <c r="A27" s="2"/>
      <c r="B27" s="2"/>
    </row>
    <row r="28" spans="1:5" x14ac:dyDescent="0.25">
      <c r="A28" s="2"/>
      <c r="B28" s="2"/>
    </row>
    <row r="29" spans="1:5" x14ac:dyDescent="0.25">
      <c r="A29" s="2"/>
      <c r="B29" s="2"/>
    </row>
  </sheetData>
  <dataValidations count="1">
    <dataValidation type="list" allowBlank="1" showInputMessage="1" showErrorMessage="1" sqref="A4:A15">
      <formula1>"1,2,3,4,5,6"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Feuil4!Zone_d_impression</vt:lpstr>
    </vt:vector>
  </TitlesOfParts>
  <Company>CHU-RENNES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COIFFIC</dc:creator>
  <cp:lastModifiedBy>Jean</cp:lastModifiedBy>
  <cp:lastPrinted>2019-02-27T20:43:01Z</cp:lastPrinted>
  <dcterms:created xsi:type="dcterms:W3CDTF">2016-12-09T11:22:21Z</dcterms:created>
  <dcterms:modified xsi:type="dcterms:W3CDTF">2019-03-27T15:44:17Z</dcterms:modified>
</cp:coreProperties>
</file>