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915" windowHeight="7245"/>
  </bookViews>
  <sheets>
    <sheet name="CAP" sheetId="1" r:id="rId1"/>
  </sheets>
  <calcPr calcId="145621"/>
</workbook>
</file>

<file path=xl/calcChain.xml><?xml version="1.0" encoding="utf-8"?>
<calcChain xmlns="http://schemas.openxmlformats.org/spreadsheetml/2006/main">
  <c r="E8" i="1" l="1"/>
  <c r="I17" i="1"/>
  <c r="I18" i="1"/>
  <c r="I19" i="1"/>
  <c r="I20" i="1"/>
  <c r="I21" i="1"/>
  <c r="I22" i="1"/>
  <c r="I23" i="1"/>
  <c r="I24" i="1"/>
  <c r="I25" i="1"/>
  <c r="I15" i="1"/>
  <c r="I16" i="1"/>
  <c r="I14" i="1"/>
  <c r="K19" i="1" l="1"/>
  <c r="K23" i="1"/>
  <c r="K27" i="1"/>
  <c r="K31" i="1"/>
  <c r="K15" i="1"/>
  <c r="K30" i="1"/>
  <c r="K20" i="1"/>
  <c r="K24" i="1"/>
  <c r="K28" i="1"/>
  <c r="K32" i="1"/>
  <c r="K16" i="1"/>
  <c r="K17" i="1"/>
  <c r="K21" i="1"/>
  <c r="K25" i="1"/>
  <c r="K29" i="1"/>
  <c r="K33" i="1"/>
  <c r="K14" i="1"/>
  <c r="K18" i="1"/>
  <c r="K22" i="1"/>
  <c r="K26" i="1"/>
  <c r="K34" i="1"/>
  <c r="C7" i="1"/>
  <c r="G7" i="1" l="1"/>
  <c r="B10" i="1" s="1"/>
  <c r="D10" i="1" s="1"/>
  <c r="D11" i="1"/>
  <c r="E11" i="1" s="1"/>
  <c r="C8" i="1"/>
  <c r="F10" i="1" s="1"/>
  <c r="E7" i="1"/>
  <c r="C10" i="1" l="1"/>
  <c r="F11" i="1"/>
  <c r="E10" i="1"/>
  <c r="E20" i="1"/>
  <c r="E24" i="1"/>
  <c r="E28" i="1"/>
  <c r="E32" i="1"/>
  <c r="E16" i="1"/>
  <c r="E19" i="1"/>
  <c r="E17" i="1"/>
  <c r="E21" i="1"/>
  <c r="E25" i="1"/>
  <c r="E29" i="1"/>
  <c r="E33" i="1"/>
  <c r="E14" i="1"/>
  <c r="E27" i="1"/>
  <c r="E31" i="1"/>
  <c r="E18" i="1"/>
  <c r="E22" i="1"/>
  <c r="E26" i="1"/>
  <c r="E30" i="1"/>
  <c r="E34" i="1"/>
  <c r="E23" i="1"/>
  <c r="E15" i="1"/>
  <c r="G14" i="1"/>
  <c r="G18" i="1"/>
  <c r="N18" i="1" s="1"/>
  <c r="G22" i="1"/>
  <c r="N22" i="1" s="1"/>
  <c r="G26" i="1"/>
  <c r="N26" i="1" s="1"/>
  <c r="G30" i="1"/>
  <c r="G34" i="1"/>
  <c r="N34" i="1" s="1"/>
  <c r="G15" i="1"/>
  <c r="G17" i="1"/>
  <c r="N17" i="1" s="1"/>
  <c r="G33" i="1"/>
  <c r="N33" i="1" s="1"/>
  <c r="G19" i="1"/>
  <c r="N19" i="1" s="1"/>
  <c r="G23" i="1"/>
  <c r="N23" i="1" s="1"/>
  <c r="G27" i="1"/>
  <c r="N27" i="1" s="1"/>
  <c r="G31" i="1"/>
  <c r="G21" i="1"/>
  <c r="N21" i="1" s="1"/>
  <c r="G29" i="1"/>
  <c r="N29" i="1" s="1"/>
  <c r="G20" i="1"/>
  <c r="N20" i="1" s="1"/>
  <c r="G24" i="1"/>
  <c r="N24" i="1" s="1"/>
  <c r="G28" i="1"/>
  <c r="N28" i="1" s="1"/>
  <c r="G32" i="1"/>
  <c r="N32" i="1" s="1"/>
  <c r="G16" i="1"/>
  <c r="G25" i="1"/>
  <c r="N25" i="1" s="1"/>
  <c r="B11" i="1" l="1"/>
  <c r="C11" i="1" s="1"/>
  <c r="N31" i="1"/>
  <c r="N30" i="1"/>
</calcChain>
</file>

<file path=xl/sharedStrings.xml><?xml version="1.0" encoding="utf-8"?>
<sst xmlns="http://schemas.openxmlformats.org/spreadsheetml/2006/main" count="94" uniqueCount="69">
  <si>
    <t xml:space="preserve">CALCUL DES ALLURES AVEC LA VITESSE DE REFERENCE </t>
  </si>
  <si>
    <t>Distance parcourue en m</t>
  </si>
  <si>
    <t>Temps en mn et secondes</t>
  </si>
  <si>
    <t xml:space="preserve">Vitesse </t>
  </si>
  <si>
    <t xml:space="preserve">Allure </t>
  </si>
  <si>
    <t>km/h</t>
  </si>
  <si>
    <t>m</t>
  </si>
  <si>
    <t xml:space="preserve">REPARTITION </t>
  </si>
  <si>
    <t>%</t>
  </si>
  <si>
    <t>Vitesse m/mn</t>
  </si>
  <si>
    <t>Allure</t>
  </si>
  <si>
    <t>% FC</t>
  </si>
  <si>
    <t xml:space="preserve">FC </t>
  </si>
  <si>
    <t xml:space="preserve">Difficulté </t>
  </si>
  <si>
    <t>PA : WA</t>
  </si>
  <si>
    <t>Z1</t>
  </si>
  <si>
    <t>Vitesse Lente</t>
  </si>
  <si>
    <t>Low</t>
  </si>
  <si>
    <t xml:space="preserve">Faible </t>
  </si>
  <si>
    <t>Middle</t>
  </si>
  <si>
    <t>High</t>
  </si>
  <si>
    <t>Z2</t>
  </si>
  <si>
    <t>Vitesse Moyenne</t>
  </si>
  <si>
    <t xml:space="preserve">Facile </t>
  </si>
  <si>
    <t>Z3</t>
  </si>
  <si>
    <t xml:space="preserve">Vitesse Rapide </t>
  </si>
  <si>
    <t xml:space="preserve">Moyenne </t>
  </si>
  <si>
    <t>Z4</t>
  </si>
  <si>
    <t xml:space="preserve">Vitesse de Référence </t>
  </si>
  <si>
    <t xml:space="preserve">Modérée </t>
  </si>
  <si>
    <t>Z5</t>
  </si>
  <si>
    <t xml:space="preserve">Vitesse sur critique </t>
  </si>
  <si>
    <t xml:space="preserve">Soutenue </t>
  </si>
  <si>
    <t>Z6</t>
  </si>
  <si>
    <t xml:space="preserve">Vitesse sous critique </t>
  </si>
  <si>
    <t xml:space="preserve">Très soutenu </t>
  </si>
  <si>
    <t>Z7</t>
  </si>
  <si>
    <t xml:space="preserve">Neuro - Musculaire </t>
  </si>
  <si>
    <t xml:space="preserve">FC  test ou course </t>
  </si>
  <si>
    <t>bpm</t>
  </si>
  <si>
    <t>m/mn</t>
  </si>
  <si>
    <t xml:space="preserve">Masse de la personne </t>
  </si>
  <si>
    <t>kg</t>
  </si>
  <si>
    <t>POWER</t>
  </si>
  <si>
    <t>W</t>
  </si>
  <si>
    <t>POWER en W</t>
  </si>
  <si>
    <t>8000=</t>
  </si>
  <si>
    <t>6000=</t>
  </si>
  <si>
    <t>4000=</t>
  </si>
  <si>
    <t>3000=</t>
  </si>
  <si>
    <t>2000=</t>
  </si>
  <si>
    <t>1000=</t>
  </si>
  <si>
    <t>800=</t>
  </si>
  <si>
    <t>600=</t>
  </si>
  <si>
    <t>500=</t>
  </si>
  <si>
    <t>400=</t>
  </si>
  <si>
    <t>300=</t>
  </si>
  <si>
    <t>200=</t>
  </si>
  <si>
    <t>150=</t>
  </si>
  <si>
    <t>100=</t>
  </si>
  <si>
    <t xml:space="preserve">INTERVALLES </t>
  </si>
  <si>
    <t>250=</t>
  </si>
  <si>
    <t>mn/km</t>
  </si>
  <si>
    <t>m,s</t>
  </si>
  <si>
    <t xml:space="preserve">ms </t>
  </si>
  <si>
    <t xml:space="preserve">% V REF </t>
  </si>
  <si>
    <t>V Seuil &gt;</t>
  </si>
  <si>
    <t>V Stabilisé &gt;</t>
  </si>
  <si>
    <t xml:space="preserve">Sweet Speed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</si>
</sst>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21" fontId="0" fillId="3" borderId="17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21" fontId="0" fillId="4" borderId="16" xfId="0" applyNumberForma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21" fontId="0" fillId="2" borderId="16" xfId="0" applyNumberForma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21" fontId="0" fillId="5" borderId="16" xfId="0" applyNumberForma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1" xfId="0" applyNumberForma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21" fontId="0" fillId="6" borderId="16" xfId="0" applyNumberForma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21" fontId="0" fillId="7" borderId="16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21" fontId="0" fillId="3" borderId="16" xfId="0" applyNumberFormat="1" applyFill="1" applyBorder="1" applyAlignment="1">
      <alignment horizontal="center" vertical="center"/>
    </xf>
    <xf numFmtId="21" fontId="0" fillId="3" borderId="21" xfId="0" applyNumberFormat="1" applyFill="1" applyBorder="1" applyAlignment="1">
      <alignment horizontal="center" vertical="center"/>
    </xf>
    <xf numFmtId="21" fontId="0" fillId="4" borderId="17" xfId="0" applyNumberFormat="1" applyFill="1" applyBorder="1" applyAlignment="1">
      <alignment horizontal="center" vertical="center"/>
    </xf>
    <xf numFmtId="21" fontId="0" fillId="4" borderId="21" xfId="0" applyNumberFormat="1" applyFill="1" applyBorder="1" applyAlignment="1">
      <alignment horizontal="center" vertical="center"/>
    </xf>
    <xf numFmtId="21" fontId="0" fillId="2" borderId="17" xfId="0" applyNumberFormat="1" applyFill="1" applyBorder="1" applyAlignment="1">
      <alignment horizontal="center" vertical="center"/>
    </xf>
    <xf numFmtId="21" fontId="0" fillId="2" borderId="21" xfId="0" applyNumberFormat="1" applyFill="1" applyBorder="1" applyAlignment="1">
      <alignment horizontal="center" vertical="center"/>
    </xf>
    <xf numFmtId="21" fontId="0" fillId="5" borderId="21" xfId="0" applyNumberFormat="1" applyFill="1" applyBorder="1" applyAlignment="1">
      <alignment horizontal="center" vertical="center"/>
    </xf>
    <xf numFmtId="21" fontId="0" fillId="6" borderId="17" xfId="0" applyNumberFormat="1" applyFill="1" applyBorder="1" applyAlignment="1">
      <alignment horizontal="center" vertical="center"/>
    </xf>
    <xf numFmtId="21" fontId="0" fillId="6" borderId="21" xfId="0" applyNumberFormat="1" applyFill="1" applyBorder="1" applyAlignment="1">
      <alignment horizontal="center" vertical="center"/>
    </xf>
    <xf numFmtId="21" fontId="0" fillId="7" borderId="17" xfId="0" applyNumberFormat="1" applyFill="1" applyBorder="1" applyAlignment="1">
      <alignment horizontal="center" vertical="center"/>
    </xf>
    <xf numFmtId="21" fontId="0" fillId="7" borderId="21" xfId="0" applyNumberForma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/>
    </xf>
    <xf numFmtId="0" fontId="0" fillId="2" borderId="34" xfId="0" applyFill="1" applyBorder="1"/>
    <xf numFmtId="0" fontId="0" fillId="2" borderId="35" xfId="0" applyFill="1" applyBorder="1"/>
    <xf numFmtId="1" fontId="0" fillId="4" borderId="17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6" borderId="17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21" fontId="3" fillId="5" borderId="1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0" fillId="2" borderId="36" xfId="0" applyFill="1" applyBorder="1"/>
    <xf numFmtId="0" fontId="0" fillId="2" borderId="33" xfId="0" applyFill="1" applyBorder="1"/>
    <xf numFmtId="164" fontId="0" fillId="2" borderId="33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9" xfId="0" applyFont="1" applyFill="1" applyBorder="1"/>
    <xf numFmtId="0" fontId="1" fillId="2" borderId="3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1" fontId="0" fillId="3" borderId="27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" fontId="0" fillId="5" borderId="19" xfId="0" applyNumberForma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6" borderId="22" xfId="0" applyNumberForma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21" fontId="2" fillId="4" borderId="8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right" vertical="center"/>
    </xf>
    <xf numFmtId="21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right" vertical="center"/>
    </xf>
    <xf numFmtId="21" fontId="2" fillId="4" borderId="13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21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21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21" fontId="2" fillId="2" borderId="13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/>
    </xf>
    <xf numFmtId="21" fontId="2" fillId="5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right" vertical="center"/>
    </xf>
    <xf numFmtId="21" fontId="2" fillId="5" borderId="10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right" vertical="center"/>
    </xf>
    <xf numFmtId="21" fontId="2" fillId="5" borderId="13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right" vertical="center"/>
    </xf>
    <xf numFmtId="21" fontId="2" fillId="6" borderId="8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21" fontId="2" fillId="6" borderId="10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right" vertical="center"/>
    </xf>
    <xf numFmtId="21" fontId="2" fillId="6" borderId="13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right" vertical="center"/>
    </xf>
    <xf numFmtId="21" fontId="2" fillId="7" borderId="8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right" vertical="center"/>
    </xf>
    <xf numFmtId="21" fontId="2" fillId="7" borderId="10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right" vertical="center"/>
    </xf>
    <xf numFmtId="21" fontId="2" fillId="7" borderId="13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right" vertical="center"/>
    </xf>
    <xf numFmtId="21" fontId="2" fillId="7" borderId="37" xfId="0" applyNumberFormat="1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27" xfId="0" applyFill="1" applyBorder="1"/>
    <xf numFmtId="0" fontId="0" fillId="3" borderId="15" xfId="0" applyFill="1" applyBorder="1"/>
    <xf numFmtId="0" fontId="0" fillId="3" borderId="25" xfId="0" applyFill="1" applyBorder="1"/>
    <xf numFmtId="0" fontId="0" fillId="3" borderId="23" xfId="0" applyFill="1" applyBorder="1"/>
    <xf numFmtId="0" fontId="0" fillId="3" borderId="26" xfId="0" applyFill="1" applyBorder="1"/>
    <xf numFmtId="0" fontId="0" fillId="2" borderId="42" xfId="0" applyFill="1" applyBorder="1"/>
    <xf numFmtId="165" fontId="0" fillId="2" borderId="6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21" fontId="0" fillId="2" borderId="34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0" fontId="0" fillId="2" borderId="43" xfId="0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65" fontId="0" fillId="2" borderId="47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 vertical="center"/>
    </xf>
    <xf numFmtId="165" fontId="0" fillId="2" borderId="48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21" fontId="0" fillId="2" borderId="49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190498</xdr:rowOff>
    </xdr:from>
    <xdr:to>
      <xdr:col>15</xdr:col>
      <xdr:colOff>9525</xdr:colOff>
      <xdr:row>10</xdr:row>
      <xdr:rowOff>180974</xdr:rowOff>
    </xdr:to>
    <xdr:sp macro="" textlink="">
      <xdr:nvSpPr>
        <xdr:cNvPr id="2" name="ZoneTexte 1"/>
        <xdr:cNvSpPr txBox="1"/>
      </xdr:nvSpPr>
      <xdr:spPr>
        <a:xfrm>
          <a:off x="6115050" y="190498"/>
          <a:ext cx="4562475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100"/>
            <a:t>Les calculs</a:t>
          </a:r>
          <a:r>
            <a:rPr lang="fr-FR" sz="1100" baseline="0"/>
            <a:t> qui seront ci-dessous, seront avec les informations suivante :</a:t>
          </a:r>
        </a:p>
        <a:p>
          <a:r>
            <a:rPr lang="fr-FR" sz="1100" baseline="0"/>
            <a:t>Distance de test ou de course, qui sera la référence des calculs</a:t>
          </a:r>
        </a:p>
        <a:p>
          <a:r>
            <a:rPr lang="fr-FR" sz="1100" baseline="0"/>
            <a:t>Ne pas aller faire des comparaisons avec la VO2 Max / 6mn, quand vous êtes sur une prépa de 8km à 42km, les vitesses seront autour de la distance de compétition cyble  </a:t>
          </a:r>
        </a:p>
        <a:p>
          <a:r>
            <a:rPr lang="fr-FR" sz="1100" baseline="0">
              <a:solidFill>
                <a:srgbClr val="FF0000"/>
              </a:solidFill>
            </a:rPr>
            <a:t>Informations des cases en rouge uniquement </a:t>
          </a:r>
        </a:p>
        <a:p>
          <a:r>
            <a:rPr lang="fr-FR" sz="1100" baseline="0"/>
            <a:t>La distance sera mise en m dans une case </a:t>
          </a:r>
        </a:p>
        <a:p>
          <a:r>
            <a:rPr lang="fr-FR" sz="1100" baseline="0"/>
            <a:t>Les temps seront mis en minutes  et secondes sur deux cases </a:t>
          </a:r>
        </a:p>
        <a:p>
          <a:r>
            <a:rPr lang="fr-FR" sz="1100" baseline="0"/>
            <a:t>Mettre votre FC de test ou de course </a:t>
          </a:r>
        </a:p>
        <a:p>
          <a:r>
            <a:rPr lang="fr-FR" sz="1100" baseline="0"/>
            <a:t>Mettre poids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C10" sqref="C10"/>
    </sheetView>
  </sheetViews>
  <sheetFormatPr baseColWidth="10" defaultRowHeight="15" x14ac:dyDescent="0.25"/>
  <cols>
    <col min="3" max="3" width="11.42578125" customWidth="1"/>
  </cols>
  <sheetData>
    <row r="1" spans="1:14" ht="15.75" thickBot="1" x14ac:dyDescent="0.3">
      <c r="A1" s="217" t="s">
        <v>0</v>
      </c>
      <c r="B1" s="218"/>
      <c r="C1" s="218"/>
      <c r="D1" s="218"/>
      <c r="E1" s="218"/>
      <c r="F1" s="219"/>
    </row>
    <row r="2" spans="1:14" ht="15.75" thickBot="1" x14ac:dyDescent="0.3"/>
    <row r="3" spans="1:14" x14ac:dyDescent="0.25">
      <c r="A3" s="220" t="s">
        <v>1</v>
      </c>
      <c r="B3" s="221"/>
      <c r="C3" s="124">
        <v>5000</v>
      </c>
      <c r="D3" s="9" t="s">
        <v>6</v>
      </c>
      <c r="E3" s="2"/>
      <c r="F3" s="3"/>
    </row>
    <row r="4" spans="1:14" x14ac:dyDescent="0.25">
      <c r="A4" s="222" t="s">
        <v>2</v>
      </c>
      <c r="B4" s="223"/>
      <c r="C4" s="125">
        <v>19</v>
      </c>
      <c r="D4" s="8">
        <v>45</v>
      </c>
      <c r="E4" s="1"/>
      <c r="F4" s="4"/>
    </row>
    <row r="5" spans="1:14" x14ac:dyDescent="0.25">
      <c r="A5" s="229" t="s">
        <v>38</v>
      </c>
      <c r="B5" s="230"/>
      <c r="C5" s="126">
        <v>172</v>
      </c>
      <c r="D5" s="106" t="s">
        <v>39</v>
      </c>
      <c r="E5" s="107"/>
      <c r="F5" s="108"/>
    </row>
    <row r="6" spans="1:14" ht="15.75" thickBot="1" x14ac:dyDescent="0.3">
      <c r="A6" s="231" t="s">
        <v>41</v>
      </c>
      <c r="B6" s="232"/>
      <c r="C6" s="127">
        <v>70</v>
      </c>
      <c r="D6" s="128" t="s">
        <v>42</v>
      </c>
      <c r="E6" s="6"/>
      <c r="F6" s="7"/>
    </row>
    <row r="7" spans="1:14" x14ac:dyDescent="0.25">
      <c r="A7" s="120" t="s">
        <v>3</v>
      </c>
      <c r="B7" s="121"/>
      <c r="C7" s="122">
        <f>(C3/((C4*60)+D4)*3.6)</f>
        <v>15.18987341772152</v>
      </c>
      <c r="D7" s="121" t="s">
        <v>5</v>
      </c>
      <c r="E7" s="94">
        <f>((C7/3.6)*60)</f>
        <v>253.1645569620253</v>
      </c>
      <c r="F7" s="187" t="s">
        <v>40</v>
      </c>
      <c r="G7" s="188">
        <f>C7/3.6</f>
        <v>4.2194092827004219</v>
      </c>
      <c r="H7" s="3" t="s">
        <v>63</v>
      </c>
    </row>
    <row r="8" spans="1:14" ht="15.75" thickBot="1" x14ac:dyDescent="0.3">
      <c r="A8" s="5" t="s">
        <v>4</v>
      </c>
      <c r="B8" s="190">
        <v>1000</v>
      </c>
      <c r="C8" s="191">
        <f>+B8/1000/$C$7/24</f>
        <v>2.7430555555555554E-3</v>
      </c>
      <c r="D8" s="190" t="s">
        <v>43</v>
      </c>
      <c r="E8" s="192">
        <f>(C6*C3)/((C4*60)+D4)</f>
        <v>295.35864978902953</v>
      </c>
      <c r="F8" s="193" t="s">
        <v>44</v>
      </c>
      <c r="G8" s="189"/>
      <c r="H8" s="7"/>
    </row>
    <row r="9" spans="1:14" ht="15.75" thickBot="1" x14ac:dyDescent="0.3">
      <c r="B9" s="194" t="s">
        <v>64</v>
      </c>
      <c r="C9" s="195" t="s">
        <v>40</v>
      </c>
      <c r="D9" s="197" t="s">
        <v>5</v>
      </c>
      <c r="E9" s="195" t="s">
        <v>65</v>
      </c>
      <c r="F9" s="196" t="s">
        <v>62</v>
      </c>
    </row>
    <row r="10" spans="1:14" x14ac:dyDescent="0.25">
      <c r="A10" s="35" t="s">
        <v>66</v>
      </c>
      <c r="B10" s="198">
        <f>G7-(G7*0.04)</f>
        <v>4.0506329113924053</v>
      </c>
      <c r="C10" s="199">
        <f>B10*60</f>
        <v>243.03797468354432</v>
      </c>
      <c r="D10" s="200">
        <f>B10*3.6</f>
        <v>14.58227848101266</v>
      </c>
      <c r="E10" s="199">
        <f>(D10/C7)*100</f>
        <v>96.000000000000014</v>
      </c>
      <c r="F10" s="201">
        <f>C8*(((100-96)+100))/100</f>
        <v>2.8527777777777774E-3</v>
      </c>
    </row>
    <row r="11" spans="1:14" ht="15.75" thickBot="1" x14ac:dyDescent="0.3">
      <c r="A11" s="42" t="s">
        <v>67</v>
      </c>
      <c r="B11" s="202">
        <f>D11/3.6</f>
        <v>3.7552742616033759</v>
      </c>
      <c r="C11" s="123">
        <f>B11*60</f>
        <v>225.31645569620255</v>
      </c>
      <c r="D11" s="203">
        <f>C7-(C7*0.11)</f>
        <v>13.518987341772153</v>
      </c>
      <c r="E11" s="123">
        <f>(D11/C7)*100</f>
        <v>89</v>
      </c>
      <c r="F11" s="204">
        <f>C8*((100-E11)+100)/100</f>
        <v>3.0447916666666661E-3</v>
      </c>
      <c r="G11" s="1" t="s">
        <v>68</v>
      </c>
    </row>
    <row r="12" spans="1:14" ht="15.75" thickBot="1" x14ac:dyDescent="0.3"/>
    <row r="13" spans="1:14" ht="30.75" thickBot="1" x14ac:dyDescent="0.3">
      <c r="A13" s="224" t="s">
        <v>7</v>
      </c>
      <c r="B13" s="225"/>
      <c r="C13" s="226"/>
      <c r="D13" s="10" t="s">
        <v>8</v>
      </c>
      <c r="E13" s="11" t="s">
        <v>9</v>
      </c>
      <c r="F13" s="10" t="s">
        <v>8</v>
      </c>
      <c r="G13" s="10" t="s">
        <v>10</v>
      </c>
      <c r="H13" s="10" t="s">
        <v>11</v>
      </c>
      <c r="I13" s="92" t="s">
        <v>12</v>
      </c>
      <c r="J13" s="10" t="s">
        <v>13</v>
      </c>
      <c r="K13" s="132" t="s">
        <v>45</v>
      </c>
      <c r="L13" s="10" t="s">
        <v>14</v>
      </c>
      <c r="M13" s="224" t="s">
        <v>60</v>
      </c>
      <c r="N13" s="226"/>
    </row>
    <row r="14" spans="1:14" x14ac:dyDescent="0.25">
      <c r="A14" s="227" t="s">
        <v>15</v>
      </c>
      <c r="B14" s="228" t="s">
        <v>16</v>
      </c>
      <c r="C14" s="12" t="s">
        <v>17</v>
      </c>
      <c r="D14" s="13">
        <v>75</v>
      </c>
      <c r="E14" s="16">
        <f>$E$7*(D14/100)</f>
        <v>189.87341772151899</v>
      </c>
      <c r="F14" s="14">
        <v>125</v>
      </c>
      <c r="G14" s="95">
        <f>$C$8*(F14/100)</f>
        <v>3.4288194444444444E-3</v>
      </c>
      <c r="H14" s="78">
        <v>80</v>
      </c>
      <c r="I14" s="16">
        <f>$C$5*(H14/100)</f>
        <v>137.6</v>
      </c>
      <c r="J14" s="260" t="s">
        <v>18</v>
      </c>
      <c r="K14" s="16">
        <f>$E$8*(D14/100)</f>
        <v>221.51898734177215</v>
      </c>
      <c r="L14" s="129"/>
      <c r="M14" s="181"/>
      <c r="N14" s="182"/>
    </row>
    <row r="15" spans="1:14" x14ac:dyDescent="0.25">
      <c r="A15" s="227"/>
      <c r="B15" s="228"/>
      <c r="C15" s="17" t="s">
        <v>19</v>
      </c>
      <c r="D15" s="18">
        <v>80</v>
      </c>
      <c r="E15" s="14">
        <f t="shared" ref="E15:E34" si="0">$E$7*(D15/100)</f>
        <v>202.53164556962025</v>
      </c>
      <c r="F15" s="19">
        <v>120</v>
      </c>
      <c r="G15" s="15">
        <f t="shared" ref="G15:G34" si="1">$C$8*(F15/100)</f>
        <v>3.2916666666666663E-3</v>
      </c>
      <c r="H15" s="79">
        <v>84</v>
      </c>
      <c r="I15" s="19">
        <f t="shared" ref="I15:I25" si="2">$C$5*(H15/100)</f>
        <v>144.47999999999999</v>
      </c>
      <c r="J15" s="261"/>
      <c r="K15" s="19">
        <f t="shared" ref="K15:K34" si="3">$E$8*(D15/100)</f>
        <v>236.28691983122363</v>
      </c>
      <c r="L15" s="131">
        <v>2</v>
      </c>
      <c r="M15" s="183"/>
      <c r="N15" s="184"/>
    </row>
    <row r="16" spans="1:14" ht="15.75" thickBot="1" x14ac:dyDescent="0.3">
      <c r="A16" s="227"/>
      <c r="B16" s="228"/>
      <c r="C16" s="20" t="s">
        <v>20</v>
      </c>
      <c r="D16" s="21">
        <v>85</v>
      </c>
      <c r="E16" s="23">
        <f t="shared" si="0"/>
        <v>215.18987341772151</v>
      </c>
      <c r="F16" s="22">
        <v>116</v>
      </c>
      <c r="G16" s="96">
        <f t="shared" si="1"/>
        <v>3.1819444444444443E-3</v>
      </c>
      <c r="H16" s="80">
        <v>88</v>
      </c>
      <c r="I16" s="93">
        <f t="shared" si="2"/>
        <v>151.36000000000001</v>
      </c>
      <c r="J16" s="262"/>
      <c r="K16" s="93">
        <f t="shared" si="3"/>
        <v>251.05485232067508</v>
      </c>
      <c r="L16" s="130"/>
      <c r="M16" s="185"/>
      <c r="N16" s="186"/>
    </row>
    <row r="17" spans="1:14" x14ac:dyDescent="0.25">
      <c r="A17" s="263" t="s">
        <v>21</v>
      </c>
      <c r="B17" s="266" t="s">
        <v>22</v>
      </c>
      <c r="C17" s="24" t="s">
        <v>17</v>
      </c>
      <c r="D17" s="25">
        <v>86</v>
      </c>
      <c r="E17" s="26">
        <f t="shared" si="0"/>
        <v>217.72151898734177</v>
      </c>
      <c r="F17" s="26">
        <v>114</v>
      </c>
      <c r="G17" s="27">
        <f t="shared" si="1"/>
        <v>3.1270833333333328E-3</v>
      </c>
      <c r="H17" s="81">
        <v>88</v>
      </c>
      <c r="I17" s="26">
        <f t="shared" si="2"/>
        <v>151.36000000000001</v>
      </c>
      <c r="J17" s="205" t="s">
        <v>23</v>
      </c>
      <c r="K17" s="26">
        <f t="shared" si="3"/>
        <v>254.00843881856539</v>
      </c>
      <c r="L17" s="134"/>
      <c r="M17" s="149" t="s">
        <v>46</v>
      </c>
      <c r="N17" s="150">
        <f>G17*8</f>
        <v>2.5016666666666663E-2</v>
      </c>
    </row>
    <row r="18" spans="1:14" x14ac:dyDescent="0.25">
      <c r="A18" s="264"/>
      <c r="B18" s="267"/>
      <c r="C18" s="28" t="s">
        <v>19</v>
      </c>
      <c r="D18" s="29">
        <v>87</v>
      </c>
      <c r="E18" s="109">
        <f t="shared" si="0"/>
        <v>220.25316455696202</v>
      </c>
      <c r="F18" s="30">
        <v>113</v>
      </c>
      <c r="G18" s="97">
        <f t="shared" si="1"/>
        <v>3.0996527777777776E-3</v>
      </c>
      <c r="H18" s="82">
        <v>90</v>
      </c>
      <c r="I18" s="30">
        <f t="shared" si="2"/>
        <v>154.80000000000001</v>
      </c>
      <c r="J18" s="206"/>
      <c r="K18" s="30">
        <f t="shared" si="3"/>
        <v>256.96202531645571</v>
      </c>
      <c r="L18" s="135">
        <v>2.5</v>
      </c>
      <c r="M18" s="151" t="s">
        <v>47</v>
      </c>
      <c r="N18" s="152">
        <f>G18*6</f>
        <v>1.8597916666666665E-2</v>
      </c>
    </row>
    <row r="19" spans="1:14" ht="15.75" thickBot="1" x14ac:dyDescent="0.3">
      <c r="A19" s="265"/>
      <c r="B19" s="268"/>
      <c r="C19" s="31" t="s">
        <v>20</v>
      </c>
      <c r="D19" s="32">
        <v>89</v>
      </c>
      <c r="E19" s="110">
        <f t="shared" si="0"/>
        <v>225.31645569620252</v>
      </c>
      <c r="F19" s="33">
        <v>111</v>
      </c>
      <c r="G19" s="98">
        <f t="shared" si="1"/>
        <v>3.044791666666667E-3</v>
      </c>
      <c r="H19" s="83">
        <v>92</v>
      </c>
      <c r="I19" s="33">
        <f t="shared" si="2"/>
        <v>158.24</v>
      </c>
      <c r="J19" s="207"/>
      <c r="K19" s="33">
        <f t="shared" si="3"/>
        <v>262.86919831223628</v>
      </c>
      <c r="L19" s="136"/>
      <c r="M19" s="153" t="s">
        <v>48</v>
      </c>
      <c r="N19" s="154">
        <f>G19*4</f>
        <v>1.2179166666666668E-2</v>
      </c>
    </row>
    <row r="20" spans="1:14" x14ac:dyDescent="0.25">
      <c r="A20" s="208" t="s">
        <v>24</v>
      </c>
      <c r="B20" s="211" t="s">
        <v>25</v>
      </c>
      <c r="C20" s="34" t="s">
        <v>17</v>
      </c>
      <c r="D20" s="35">
        <v>90</v>
      </c>
      <c r="E20" s="36">
        <f t="shared" si="0"/>
        <v>227.84810126582278</v>
      </c>
      <c r="F20" s="36">
        <v>110</v>
      </c>
      <c r="G20" s="37">
        <f t="shared" si="1"/>
        <v>3.0173611111111113E-3</v>
      </c>
      <c r="H20" s="84">
        <v>93</v>
      </c>
      <c r="I20" s="36">
        <f t="shared" si="2"/>
        <v>159.96</v>
      </c>
      <c r="J20" s="214" t="s">
        <v>26</v>
      </c>
      <c r="K20" s="36">
        <f t="shared" si="3"/>
        <v>265.82278481012656</v>
      </c>
      <c r="L20" s="137"/>
      <c r="M20" s="155" t="s">
        <v>48</v>
      </c>
      <c r="N20" s="156">
        <f>G20*4</f>
        <v>1.2069444444444445E-2</v>
      </c>
    </row>
    <row r="21" spans="1:14" x14ac:dyDescent="0.25">
      <c r="A21" s="209"/>
      <c r="B21" s="212"/>
      <c r="C21" s="38" t="s">
        <v>19</v>
      </c>
      <c r="D21" s="39">
        <v>93</v>
      </c>
      <c r="E21" s="111">
        <f t="shared" si="0"/>
        <v>235.44303797468353</v>
      </c>
      <c r="F21" s="40">
        <v>107</v>
      </c>
      <c r="G21" s="99">
        <f t="shared" si="1"/>
        <v>2.9350694444444446E-3</v>
      </c>
      <c r="H21" s="85">
        <v>95</v>
      </c>
      <c r="I21" s="40">
        <f t="shared" si="2"/>
        <v>163.4</v>
      </c>
      <c r="J21" s="215"/>
      <c r="K21" s="40">
        <f t="shared" si="3"/>
        <v>274.68354430379748</v>
      </c>
      <c r="L21" s="138">
        <v>3</v>
      </c>
      <c r="M21" s="157" t="s">
        <v>49</v>
      </c>
      <c r="N21" s="158">
        <f>G21*3</f>
        <v>8.8052083333333333E-3</v>
      </c>
    </row>
    <row r="22" spans="1:14" ht="15.75" thickBot="1" x14ac:dyDescent="0.3">
      <c r="A22" s="210"/>
      <c r="B22" s="213"/>
      <c r="C22" s="41" t="s">
        <v>20</v>
      </c>
      <c r="D22" s="42">
        <v>96</v>
      </c>
      <c r="E22" s="44">
        <f t="shared" si="0"/>
        <v>243.03797468354429</v>
      </c>
      <c r="F22" s="43">
        <v>104</v>
      </c>
      <c r="G22" s="100">
        <f t="shared" si="1"/>
        <v>2.8527777777777779E-3</v>
      </c>
      <c r="H22" s="86">
        <v>97</v>
      </c>
      <c r="I22" s="43">
        <f t="shared" si="2"/>
        <v>166.84</v>
      </c>
      <c r="J22" s="216"/>
      <c r="K22" s="43">
        <f t="shared" si="3"/>
        <v>283.54430379746833</v>
      </c>
      <c r="L22" s="139"/>
      <c r="M22" s="159" t="s">
        <v>50</v>
      </c>
      <c r="N22" s="160">
        <f>G22*2</f>
        <v>5.7055555555555557E-3</v>
      </c>
    </row>
    <row r="23" spans="1:14" x14ac:dyDescent="0.25">
      <c r="A23" s="242" t="s">
        <v>27</v>
      </c>
      <c r="B23" s="245" t="s">
        <v>28</v>
      </c>
      <c r="C23" s="45" t="s">
        <v>17</v>
      </c>
      <c r="D23" s="46">
        <v>97</v>
      </c>
      <c r="E23" s="47">
        <f t="shared" si="0"/>
        <v>245.56962025316454</v>
      </c>
      <c r="F23" s="47">
        <v>103</v>
      </c>
      <c r="G23" s="48">
        <f t="shared" si="1"/>
        <v>2.8253472222222221E-3</v>
      </c>
      <c r="H23" s="87">
        <v>98</v>
      </c>
      <c r="I23" s="47">
        <f t="shared" si="2"/>
        <v>168.56</v>
      </c>
      <c r="J23" s="248" t="s">
        <v>29</v>
      </c>
      <c r="K23" s="47">
        <f t="shared" si="3"/>
        <v>286.49789029535862</v>
      </c>
      <c r="L23" s="140"/>
      <c r="M23" s="161" t="s">
        <v>49</v>
      </c>
      <c r="N23" s="162">
        <f>G23*3</f>
        <v>8.4760416666666664E-3</v>
      </c>
    </row>
    <row r="24" spans="1:14" x14ac:dyDescent="0.25">
      <c r="A24" s="243"/>
      <c r="B24" s="246"/>
      <c r="C24" s="49" t="s">
        <v>19</v>
      </c>
      <c r="D24" s="115">
        <v>100</v>
      </c>
      <c r="E24" s="116">
        <f t="shared" si="0"/>
        <v>253.1645569620253</v>
      </c>
      <c r="F24" s="117">
        <v>100</v>
      </c>
      <c r="G24" s="118">
        <f t="shared" si="1"/>
        <v>2.7430555555555554E-3</v>
      </c>
      <c r="H24" s="119">
        <v>100</v>
      </c>
      <c r="I24" s="117">
        <f t="shared" si="2"/>
        <v>172</v>
      </c>
      <c r="J24" s="249"/>
      <c r="K24" s="133">
        <f t="shared" si="3"/>
        <v>295.35864978902953</v>
      </c>
      <c r="L24" s="141">
        <v>3.5</v>
      </c>
      <c r="M24" s="163" t="s">
        <v>50</v>
      </c>
      <c r="N24" s="164">
        <f>G24*2</f>
        <v>5.4861111111111109E-3</v>
      </c>
    </row>
    <row r="25" spans="1:14" ht="15.75" thickBot="1" x14ac:dyDescent="0.3">
      <c r="A25" s="244"/>
      <c r="B25" s="247"/>
      <c r="C25" s="50" t="s">
        <v>20</v>
      </c>
      <c r="D25" s="51">
        <v>103</v>
      </c>
      <c r="E25" s="53">
        <f t="shared" si="0"/>
        <v>260.75949367088606</v>
      </c>
      <c r="F25" s="52">
        <v>97</v>
      </c>
      <c r="G25" s="101">
        <f t="shared" si="1"/>
        <v>2.6607638888888887E-3</v>
      </c>
      <c r="H25" s="88">
        <v>102</v>
      </c>
      <c r="I25" s="52">
        <f t="shared" si="2"/>
        <v>175.44</v>
      </c>
      <c r="J25" s="250"/>
      <c r="K25" s="52">
        <f t="shared" si="3"/>
        <v>304.21940928270044</v>
      </c>
      <c r="L25" s="142"/>
      <c r="M25" s="165" t="s">
        <v>51</v>
      </c>
      <c r="N25" s="166">
        <f>G25*1</f>
        <v>2.6607638888888887E-3</v>
      </c>
    </row>
    <row r="26" spans="1:14" x14ac:dyDescent="0.25">
      <c r="A26" s="251" t="s">
        <v>30</v>
      </c>
      <c r="B26" s="254" t="s">
        <v>31</v>
      </c>
      <c r="C26" s="54" t="s">
        <v>17</v>
      </c>
      <c r="D26" s="55">
        <v>104</v>
      </c>
      <c r="E26" s="56">
        <f t="shared" si="0"/>
        <v>263.29113924050631</v>
      </c>
      <c r="F26" s="56">
        <v>96</v>
      </c>
      <c r="G26" s="57">
        <f t="shared" si="1"/>
        <v>2.633333333333333E-3</v>
      </c>
      <c r="H26" s="89"/>
      <c r="I26" s="56"/>
      <c r="J26" s="257" t="s">
        <v>32</v>
      </c>
      <c r="K26" s="56">
        <f t="shared" si="3"/>
        <v>307.17299578059072</v>
      </c>
      <c r="L26" s="143"/>
      <c r="M26" s="167" t="s">
        <v>52</v>
      </c>
      <c r="N26" s="168">
        <f>G26*0.8</f>
        <v>2.1066666666666664E-3</v>
      </c>
    </row>
    <row r="27" spans="1:14" x14ac:dyDescent="0.25">
      <c r="A27" s="252"/>
      <c r="B27" s="255"/>
      <c r="C27" s="58" t="s">
        <v>19</v>
      </c>
      <c r="D27" s="59">
        <v>107</v>
      </c>
      <c r="E27" s="112">
        <f t="shared" si="0"/>
        <v>270.88607594936707</v>
      </c>
      <c r="F27" s="60">
        <v>93</v>
      </c>
      <c r="G27" s="102">
        <f t="shared" si="1"/>
        <v>2.5510416666666667E-3</v>
      </c>
      <c r="H27" s="90"/>
      <c r="I27" s="60"/>
      <c r="J27" s="258"/>
      <c r="K27" s="60">
        <f t="shared" si="3"/>
        <v>316.03375527426164</v>
      </c>
      <c r="L27" s="144">
        <v>4.5</v>
      </c>
      <c r="M27" s="169" t="s">
        <v>53</v>
      </c>
      <c r="N27" s="170">
        <f>G27*0.6</f>
        <v>1.5306250000000001E-3</v>
      </c>
    </row>
    <row r="28" spans="1:14" ht="15.75" thickBot="1" x14ac:dyDescent="0.3">
      <c r="A28" s="253"/>
      <c r="B28" s="256"/>
      <c r="C28" s="61" t="s">
        <v>20</v>
      </c>
      <c r="D28" s="62">
        <v>110</v>
      </c>
      <c r="E28" s="64">
        <f t="shared" si="0"/>
        <v>278.48101265822783</v>
      </c>
      <c r="F28" s="63">
        <v>90</v>
      </c>
      <c r="G28" s="103">
        <f t="shared" si="1"/>
        <v>2.46875E-3</v>
      </c>
      <c r="H28" s="91"/>
      <c r="I28" s="63"/>
      <c r="J28" s="259"/>
      <c r="K28" s="63">
        <f t="shared" si="3"/>
        <v>324.89451476793249</v>
      </c>
      <c r="L28" s="145"/>
      <c r="M28" s="171" t="s">
        <v>54</v>
      </c>
      <c r="N28" s="172">
        <f>G28*0.5</f>
        <v>1.234375E-3</v>
      </c>
    </row>
    <row r="29" spans="1:14" x14ac:dyDescent="0.25">
      <c r="A29" s="233" t="s">
        <v>33</v>
      </c>
      <c r="B29" s="236" t="s">
        <v>34</v>
      </c>
      <c r="C29" s="65" t="s">
        <v>17</v>
      </c>
      <c r="D29" s="66">
        <v>111</v>
      </c>
      <c r="E29" s="67">
        <f t="shared" si="0"/>
        <v>281.01265822784814</v>
      </c>
      <c r="F29" s="67">
        <v>89</v>
      </c>
      <c r="G29" s="68">
        <f t="shared" si="1"/>
        <v>2.4413194444444443E-3</v>
      </c>
      <c r="H29" s="69"/>
      <c r="I29" s="69"/>
      <c r="J29" s="239" t="s">
        <v>35</v>
      </c>
      <c r="K29" s="67">
        <f t="shared" si="3"/>
        <v>327.84810126582278</v>
      </c>
      <c r="L29" s="146"/>
      <c r="M29" s="173" t="s">
        <v>55</v>
      </c>
      <c r="N29" s="174">
        <f>G29*0.4</f>
        <v>9.7652777777777777E-4</v>
      </c>
    </row>
    <row r="30" spans="1:14" x14ac:dyDescent="0.25">
      <c r="A30" s="234"/>
      <c r="B30" s="237"/>
      <c r="C30" s="70" t="s">
        <v>19</v>
      </c>
      <c r="D30" s="71">
        <v>114</v>
      </c>
      <c r="E30" s="113">
        <f t="shared" si="0"/>
        <v>288.60759493670884</v>
      </c>
      <c r="F30" s="72">
        <v>86</v>
      </c>
      <c r="G30" s="104">
        <f t="shared" si="1"/>
        <v>2.3590277777777776E-3</v>
      </c>
      <c r="H30" s="69"/>
      <c r="I30" s="69"/>
      <c r="J30" s="240"/>
      <c r="K30" s="72">
        <f t="shared" si="3"/>
        <v>336.70886075949363</v>
      </c>
      <c r="L30" s="147">
        <v>7</v>
      </c>
      <c r="M30" s="175" t="s">
        <v>56</v>
      </c>
      <c r="N30" s="176">
        <f>G30*0.3</f>
        <v>7.077083333333333E-4</v>
      </c>
    </row>
    <row r="31" spans="1:14" ht="15.75" thickBot="1" x14ac:dyDescent="0.3">
      <c r="A31" s="235"/>
      <c r="B31" s="238"/>
      <c r="C31" s="73" t="s">
        <v>20</v>
      </c>
      <c r="D31" s="74">
        <v>117</v>
      </c>
      <c r="E31" s="114">
        <f t="shared" si="0"/>
        <v>296.20253164556959</v>
      </c>
      <c r="F31" s="75">
        <v>83</v>
      </c>
      <c r="G31" s="105">
        <f t="shared" si="1"/>
        <v>2.2767361111111109E-3</v>
      </c>
      <c r="H31" s="76"/>
      <c r="I31" s="76"/>
      <c r="J31" s="241"/>
      <c r="K31" s="75">
        <f t="shared" si="3"/>
        <v>345.56962025316454</v>
      </c>
      <c r="L31" s="148"/>
      <c r="M31" s="177" t="s">
        <v>61</v>
      </c>
      <c r="N31" s="178">
        <f>G30*0.25</f>
        <v>5.897569444444444E-4</v>
      </c>
    </row>
    <row r="32" spans="1:14" x14ac:dyDescent="0.25">
      <c r="A32" s="233" t="s">
        <v>36</v>
      </c>
      <c r="B32" s="236" t="s">
        <v>37</v>
      </c>
      <c r="C32" s="65" t="s">
        <v>17</v>
      </c>
      <c r="D32" s="66">
        <v>118</v>
      </c>
      <c r="E32" s="113">
        <f t="shared" si="0"/>
        <v>298.73417721518985</v>
      </c>
      <c r="F32" s="67">
        <v>82</v>
      </c>
      <c r="G32" s="68">
        <f t="shared" si="1"/>
        <v>2.2493055555555552E-3</v>
      </c>
      <c r="H32" s="77"/>
      <c r="I32" s="77"/>
      <c r="J32" s="239" t="s">
        <v>35</v>
      </c>
      <c r="K32" s="67">
        <f t="shared" si="3"/>
        <v>348.52320675105483</v>
      </c>
      <c r="L32" s="147"/>
      <c r="M32" s="179" t="s">
        <v>57</v>
      </c>
      <c r="N32" s="180">
        <f>G32*0.2</f>
        <v>4.4986111111111106E-4</v>
      </c>
    </row>
    <row r="33" spans="1:14" x14ac:dyDescent="0.25">
      <c r="A33" s="234"/>
      <c r="B33" s="237"/>
      <c r="C33" s="70" t="s">
        <v>19</v>
      </c>
      <c r="D33" s="71">
        <v>122</v>
      </c>
      <c r="E33" s="113">
        <f t="shared" si="0"/>
        <v>308.86075949367086</v>
      </c>
      <c r="F33" s="72">
        <v>78</v>
      </c>
      <c r="G33" s="104">
        <f t="shared" si="1"/>
        <v>2.1395833333333332E-3</v>
      </c>
      <c r="H33" s="69"/>
      <c r="I33" s="69"/>
      <c r="J33" s="240"/>
      <c r="K33" s="72">
        <f t="shared" si="3"/>
        <v>360.33755274261603</v>
      </c>
      <c r="L33" s="147">
        <v>11</v>
      </c>
      <c r="M33" s="175" t="s">
        <v>58</v>
      </c>
      <c r="N33" s="176">
        <f>G33*0.15</f>
        <v>3.2093749999999999E-4</v>
      </c>
    </row>
    <row r="34" spans="1:14" ht="15.75" thickBot="1" x14ac:dyDescent="0.3">
      <c r="A34" s="235"/>
      <c r="B34" s="238"/>
      <c r="C34" s="73" t="s">
        <v>20</v>
      </c>
      <c r="D34" s="74">
        <v>125</v>
      </c>
      <c r="E34" s="114">
        <f t="shared" si="0"/>
        <v>316.45569620253161</v>
      </c>
      <c r="F34" s="75">
        <v>75</v>
      </c>
      <c r="G34" s="105">
        <f t="shared" si="1"/>
        <v>2.0572916666666665E-3</v>
      </c>
      <c r="H34" s="76"/>
      <c r="I34" s="76"/>
      <c r="J34" s="241"/>
      <c r="K34" s="75">
        <f t="shared" si="3"/>
        <v>369.19831223628694</v>
      </c>
      <c r="L34" s="148"/>
      <c r="M34" s="177" t="s">
        <v>59</v>
      </c>
      <c r="N34" s="178">
        <f>G34*0.1</f>
        <v>2.0572916666666667E-4</v>
      </c>
    </row>
  </sheetData>
  <mergeCells count="28">
    <mergeCell ref="M13:N13"/>
    <mergeCell ref="A29:A31"/>
    <mergeCell ref="B29:B31"/>
    <mergeCell ref="J29:J31"/>
    <mergeCell ref="A32:A34"/>
    <mergeCell ref="B32:B34"/>
    <mergeCell ref="J32:J34"/>
    <mergeCell ref="A23:A25"/>
    <mergeCell ref="B23:B25"/>
    <mergeCell ref="J23:J25"/>
    <mergeCell ref="A26:A28"/>
    <mergeCell ref="B26:B28"/>
    <mergeCell ref="J26:J28"/>
    <mergeCell ref="J14:J16"/>
    <mergeCell ref="A17:A19"/>
    <mergeCell ref="B17:B19"/>
    <mergeCell ref="J17:J19"/>
    <mergeCell ref="A20:A22"/>
    <mergeCell ref="B20:B22"/>
    <mergeCell ref="J20:J22"/>
    <mergeCell ref="A1:F1"/>
    <mergeCell ref="A3:B3"/>
    <mergeCell ref="A4:B4"/>
    <mergeCell ref="A13:C13"/>
    <mergeCell ref="A14:A16"/>
    <mergeCell ref="B14:B16"/>
    <mergeCell ref="A5:B5"/>
    <mergeCell ref="A6:B6"/>
  </mergeCells>
  <pageMargins left="0.7" right="0.7" top="0.75" bottom="0.75" header="0.3" footer="0.3"/>
  <pageSetup paperSize="9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Dujean</dc:creator>
  <cp:lastModifiedBy>Max Dujean</cp:lastModifiedBy>
  <dcterms:created xsi:type="dcterms:W3CDTF">2022-03-09T17:50:08Z</dcterms:created>
  <dcterms:modified xsi:type="dcterms:W3CDTF">2022-06-13T16:53:57Z</dcterms:modified>
</cp:coreProperties>
</file>