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" windowWidth="15825" windowHeight="5805"/>
  </bookViews>
  <sheets>
    <sheet name=" CAP" sheetId="4" r:id="rId1"/>
  </sheets>
  <calcPr calcId="145621"/>
</workbook>
</file>

<file path=xl/calcChain.xml><?xml version="1.0" encoding="utf-8"?>
<calcChain xmlns="http://schemas.openxmlformats.org/spreadsheetml/2006/main">
  <c r="B12" i="4" l="1"/>
  <c r="B10" i="4" l="1"/>
  <c r="C10" i="4"/>
  <c r="G2" i="4"/>
  <c r="J2" i="4"/>
  <c r="F2" i="4"/>
  <c r="I2" i="4"/>
  <c r="F9" i="4" l="1"/>
  <c r="B4" i="4" l="1"/>
  <c r="B5" i="4"/>
  <c r="B6" i="4"/>
  <c r="B7" i="4"/>
  <c r="B8" i="4"/>
  <c r="B3" i="4"/>
  <c r="I28" i="4" l="1"/>
  <c r="B11" i="4"/>
  <c r="J28" i="4" s="1"/>
  <c r="K28" i="4"/>
  <c r="D28" i="4"/>
  <c r="C28" i="4"/>
  <c r="B28" i="4"/>
  <c r="D27" i="4"/>
  <c r="C27" i="4"/>
  <c r="B27" i="4"/>
  <c r="D26" i="4"/>
  <c r="C26" i="4"/>
  <c r="B26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C8" i="4"/>
  <c r="C7" i="4"/>
  <c r="C6" i="4"/>
  <c r="C5" i="4"/>
  <c r="D42" i="4" s="1"/>
  <c r="C4" i="4"/>
  <c r="C42" i="4" s="1"/>
  <c r="C3" i="4"/>
  <c r="B42" i="4" s="1"/>
  <c r="C11" i="4" l="1"/>
  <c r="C12" i="4"/>
  <c r="I16" i="4"/>
  <c r="K16" i="4"/>
  <c r="I17" i="4"/>
  <c r="K17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I27" i="4"/>
  <c r="K27" i="4"/>
  <c r="C33" i="4"/>
  <c r="E33" i="4"/>
  <c r="G33" i="4"/>
  <c r="C34" i="4"/>
  <c r="E34" i="4"/>
  <c r="G34" i="4"/>
  <c r="C35" i="4"/>
  <c r="E35" i="4"/>
  <c r="G35" i="4"/>
  <c r="C36" i="4"/>
  <c r="E36" i="4"/>
  <c r="G36" i="4"/>
  <c r="C37" i="4"/>
  <c r="E37" i="4"/>
  <c r="G37" i="4"/>
  <c r="C38" i="4"/>
  <c r="E38" i="4"/>
  <c r="G38" i="4"/>
  <c r="C39" i="4"/>
  <c r="E39" i="4"/>
  <c r="G39" i="4"/>
  <c r="C40" i="4"/>
  <c r="C41" i="4"/>
  <c r="J16" i="4"/>
  <c r="J17" i="4"/>
  <c r="J18" i="4"/>
  <c r="J19" i="4"/>
  <c r="J20" i="4"/>
  <c r="J21" i="4"/>
  <c r="J22" i="4"/>
  <c r="J23" i="4"/>
  <c r="J24" i="4"/>
  <c r="J25" i="4"/>
  <c r="J26" i="4"/>
  <c r="J27" i="4"/>
  <c r="B33" i="4"/>
  <c r="D33" i="4"/>
  <c r="F33" i="4"/>
  <c r="H33" i="4"/>
  <c r="B34" i="4"/>
  <c r="D34" i="4"/>
  <c r="F34" i="4"/>
  <c r="H34" i="4"/>
  <c r="B35" i="4"/>
  <c r="D35" i="4"/>
  <c r="F35" i="4"/>
  <c r="H35" i="4"/>
  <c r="B36" i="4"/>
  <c r="D36" i="4"/>
  <c r="F36" i="4"/>
  <c r="H36" i="4"/>
  <c r="B37" i="4"/>
  <c r="D37" i="4"/>
  <c r="F37" i="4"/>
  <c r="H37" i="4"/>
  <c r="B38" i="4"/>
  <c r="D38" i="4"/>
  <c r="F38" i="4"/>
  <c r="H38" i="4"/>
  <c r="B39" i="4"/>
  <c r="D39" i="4"/>
  <c r="F39" i="4"/>
  <c r="H39" i="4"/>
  <c r="B40" i="4"/>
  <c r="D40" i="4"/>
  <c r="B41" i="4"/>
  <c r="D41" i="4"/>
  <c r="K42" i="4" l="1"/>
  <c r="K41" i="4"/>
  <c r="K40" i="4"/>
  <c r="K39" i="4"/>
  <c r="K38" i="4"/>
  <c r="K37" i="4"/>
  <c r="K36" i="4"/>
  <c r="K35" i="4"/>
  <c r="K34" i="4"/>
  <c r="K33" i="4"/>
  <c r="J42" i="4"/>
  <c r="J41" i="4"/>
  <c r="J40" i="4"/>
  <c r="J39" i="4"/>
  <c r="J38" i="4"/>
  <c r="J37" i="4"/>
  <c r="J36" i="4"/>
  <c r="J35" i="4"/>
  <c r="J34" i="4"/>
  <c r="J33" i="4"/>
  <c r="I42" i="4"/>
  <c r="I41" i="4"/>
  <c r="I40" i="4"/>
  <c r="I39" i="4"/>
  <c r="I38" i="4"/>
  <c r="I37" i="4"/>
  <c r="I36" i="4"/>
  <c r="I35" i="4"/>
  <c r="I34" i="4"/>
  <c r="I33" i="4"/>
</calcChain>
</file>

<file path=xl/sharedStrings.xml><?xml version="1.0" encoding="utf-8"?>
<sst xmlns="http://schemas.openxmlformats.org/spreadsheetml/2006/main" count="30" uniqueCount="21">
  <si>
    <t>km/h</t>
  </si>
  <si>
    <t>min/km</t>
  </si>
  <si>
    <t>VMA</t>
  </si>
  <si>
    <t>90% VMA</t>
  </si>
  <si>
    <t>85% VMA</t>
  </si>
  <si>
    <t>85%VMA</t>
  </si>
  <si>
    <t>--</t>
  </si>
  <si>
    <t>92% VMA</t>
  </si>
  <si>
    <t xml:space="preserve">DISTANCE EN m PARCOURUE EN FONCTION DU TEMPS </t>
  </si>
  <si>
    <t>VO2 MAX</t>
  </si>
  <si>
    <t>ml/kg/mn</t>
  </si>
  <si>
    <t xml:space="preserve">zone des seuils anaérobie </t>
  </si>
  <si>
    <t xml:space="preserve">zone VMA </t>
  </si>
  <si>
    <t xml:space="preserve">zone de capacité anaérobie </t>
  </si>
  <si>
    <t xml:space="preserve">endurance </t>
  </si>
  <si>
    <t xml:space="preserve">FCM </t>
  </si>
  <si>
    <t>SA</t>
  </si>
  <si>
    <t xml:space="preserve">seui aérobie </t>
  </si>
  <si>
    <t xml:space="preserve">END BASIC </t>
  </si>
  <si>
    <t>END FOND</t>
  </si>
  <si>
    <t xml:space="preserve">ENDURANCE DE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</si>
</sst>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5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45" fontId="0" fillId="0" borderId="13" xfId="0" applyNumberForma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45" fontId="0" fillId="0" borderId="9" xfId="0" applyNumberForma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5" fontId="0" fillId="0" borderId="1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5" fontId="0" fillId="0" borderId="7" xfId="0" applyNumberFormat="1" applyBorder="1" applyAlignment="1">
      <alignment horizontal="center"/>
    </xf>
    <xf numFmtId="45" fontId="1" fillId="2" borderId="19" xfId="0" applyNumberFormat="1" applyFont="1" applyFill="1" applyBorder="1" applyAlignment="1">
      <alignment horizontal="center"/>
    </xf>
    <xf numFmtId="45" fontId="1" fillId="2" borderId="20" xfId="0" applyNumberFormat="1" applyFont="1" applyFill="1" applyBorder="1" applyAlignment="1">
      <alignment horizontal="center"/>
    </xf>
    <xf numFmtId="45" fontId="1" fillId="2" borderId="21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5" fontId="0" fillId="3" borderId="5" xfId="0" applyNumberFormat="1" applyFill="1" applyBorder="1" applyAlignment="1">
      <alignment horizontal="center"/>
    </xf>
    <xf numFmtId="45" fontId="0" fillId="3" borderId="12" xfId="0" applyNumberForma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9" fontId="1" fillId="2" borderId="27" xfId="0" applyNumberFormat="1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45" fontId="0" fillId="0" borderId="22" xfId="0" applyNumberFormat="1" applyFill="1" applyBorder="1" applyAlignment="1">
      <alignment horizontal="center"/>
    </xf>
    <xf numFmtId="45" fontId="0" fillId="0" borderId="5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5" fontId="0" fillId="4" borderId="5" xfId="0" applyNumberFormat="1" applyFill="1" applyBorder="1" applyAlignment="1">
      <alignment horizontal="center"/>
    </xf>
    <xf numFmtId="45" fontId="2" fillId="4" borderId="5" xfId="0" applyNumberFormat="1" applyFont="1" applyFill="1" applyBorder="1" applyAlignment="1">
      <alignment horizontal="center"/>
    </xf>
    <xf numFmtId="45" fontId="0" fillId="4" borderId="12" xfId="0" applyNumberFormat="1" applyFill="1" applyBorder="1" applyAlignment="1">
      <alignment horizontal="center"/>
    </xf>
    <xf numFmtId="45" fontId="2" fillId="4" borderId="12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45" fontId="0" fillId="0" borderId="32" xfId="0" applyNumberFormat="1" applyFill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45" fontId="0" fillId="3" borderId="22" xfId="0" applyNumberFormat="1" applyFill="1" applyBorder="1" applyAlignment="1">
      <alignment horizontal="center"/>
    </xf>
    <xf numFmtId="45" fontId="2" fillId="4" borderId="33" xfId="0" applyNumberFormat="1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0" fontId="4" fillId="4" borderId="29" xfId="0" applyFont="1" applyFill="1" applyBorder="1"/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4" fillId="4" borderId="18" xfId="0" applyFont="1" applyFill="1" applyBorder="1"/>
    <xf numFmtId="0" fontId="4" fillId="4" borderId="38" xfId="0" applyFont="1" applyFill="1" applyBorder="1"/>
    <xf numFmtId="0" fontId="3" fillId="4" borderId="29" xfId="0" applyFont="1" applyFill="1" applyBorder="1" applyAlignment="1">
      <alignment horizontal="right"/>
    </xf>
    <xf numFmtId="0" fontId="3" fillId="4" borderId="31" xfId="0" applyFont="1" applyFill="1" applyBorder="1" applyAlignment="1">
      <alignment horizontal="left"/>
    </xf>
    <xf numFmtId="20" fontId="0" fillId="0" borderId="0" xfId="0" applyNumberFormat="1" applyAlignment="1">
      <alignment horizontal="center"/>
    </xf>
    <xf numFmtId="0" fontId="3" fillId="4" borderId="29" xfId="0" applyFont="1" applyFill="1" applyBorder="1"/>
    <xf numFmtId="45" fontId="3" fillId="4" borderId="31" xfId="0" applyNumberFormat="1" applyFont="1" applyFill="1" applyBorder="1" applyAlignment="1">
      <alignment horizontal="left"/>
    </xf>
    <xf numFmtId="164" fontId="3" fillId="4" borderId="30" xfId="0" applyNumberFormat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5" fontId="2" fillId="4" borderId="29" xfId="0" applyNumberFormat="1" applyFont="1" applyFill="1" applyBorder="1" applyAlignment="1">
      <alignment horizontal="center"/>
    </xf>
    <xf numFmtId="45" fontId="2" fillId="4" borderId="30" xfId="0" applyNumberFormat="1" applyFont="1" applyFill="1" applyBorder="1" applyAlignment="1">
      <alignment horizontal="center"/>
    </xf>
    <xf numFmtId="45" fontId="2" fillId="4" borderId="3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104774</xdr:rowOff>
    </xdr:from>
    <xdr:to>
      <xdr:col>10</xdr:col>
      <xdr:colOff>417635</xdr:colOff>
      <xdr:row>7</xdr:row>
      <xdr:rowOff>80595</xdr:rowOff>
    </xdr:to>
    <xdr:sp macro="" textlink="">
      <xdr:nvSpPr>
        <xdr:cNvPr id="2" name="ZoneTexte 1"/>
        <xdr:cNvSpPr txBox="1"/>
      </xdr:nvSpPr>
      <xdr:spPr>
        <a:xfrm>
          <a:off x="3722077" y="500428"/>
          <a:ext cx="5048250" cy="928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/>
            <a:t>FICHIER DES ALLURES EN FONTION DE TON TEST VMA </a:t>
          </a:r>
        </a:p>
        <a:p>
          <a:r>
            <a:rPr lang="fr-FR" sz="1400" b="1"/>
            <a:t>ERIC</a:t>
          </a:r>
          <a:r>
            <a:rPr lang="fr-FR" sz="1400" b="1" baseline="0"/>
            <a:t> OCTOBRE 2016 exemple</a:t>
          </a:r>
        </a:p>
        <a:p>
          <a:r>
            <a:rPr lang="fr-FR" sz="1400" b="1" baseline="0"/>
            <a:t>Modifier sur le tableau de gauche la partie en rouge et le reste se calcul tout seul </a:t>
          </a:r>
          <a:endParaRPr lang="fr-F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30" zoomScaleNormal="130" workbookViewId="0">
      <selection activeCell="B12" sqref="B12"/>
    </sheetView>
  </sheetViews>
  <sheetFormatPr baseColWidth="10" defaultRowHeight="15" x14ac:dyDescent="0.25"/>
  <sheetData>
    <row r="1" spans="1:11" ht="15.75" thickBot="1" x14ac:dyDescent="0.3">
      <c r="B1" s="80" t="s">
        <v>6</v>
      </c>
      <c r="C1" s="81"/>
      <c r="E1" s="92" t="s">
        <v>20</v>
      </c>
      <c r="F1" s="93"/>
      <c r="G1" s="93"/>
      <c r="H1" s="91"/>
    </row>
    <row r="2" spans="1:11" ht="15.75" thickBot="1" x14ac:dyDescent="0.3">
      <c r="A2" s="2"/>
      <c r="B2" s="3" t="s">
        <v>1</v>
      </c>
      <c r="C2" s="18" t="s">
        <v>0</v>
      </c>
      <c r="E2" s="77" t="s">
        <v>19</v>
      </c>
      <c r="F2" s="79">
        <f>C9*0.65</f>
        <v>7.93</v>
      </c>
      <c r="G2" s="78">
        <f>B9*1.52</f>
        <v>5.1898148148148155E-3</v>
      </c>
      <c r="H2" s="77" t="s">
        <v>18</v>
      </c>
      <c r="I2" s="79">
        <f>C9*0.7</f>
        <v>8.5399999999999991</v>
      </c>
      <c r="J2" s="78">
        <f>B9*1.42</f>
        <v>4.8483796296296296E-3</v>
      </c>
      <c r="K2" s="76"/>
    </row>
    <row r="3" spans="1:11" x14ac:dyDescent="0.25">
      <c r="A3" s="4" t="s">
        <v>16</v>
      </c>
      <c r="B3" s="45">
        <f>1.3*B9</f>
        <v>4.4386574074074077E-3</v>
      </c>
      <c r="C3" s="22">
        <f>1/(HOUR(B3)+MINUTE(B3)/60+SECOND(B3)/3600)</f>
        <v>9.3994778067885107</v>
      </c>
    </row>
    <row r="4" spans="1:11" x14ac:dyDescent="0.25">
      <c r="A4" s="42">
        <v>0.95</v>
      </c>
      <c r="B4" s="46">
        <f>1.05*B9</f>
        <v>3.5850694444444445E-3</v>
      </c>
      <c r="C4" s="20">
        <f t="shared" ref="C4:C8" si="0">1/(HOUR(B4)+MINUTE(B4)/60+SECOND(B4)/3600)</f>
        <v>11.612903225806452</v>
      </c>
    </row>
    <row r="5" spans="1:11" x14ac:dyDescent="0.25">
      <c r="A5" s="42">
        <v>0.97</v>
      </c>
      <c r="B5" s="46">
        <f>1.03*B9</f>
        <v>3.5167824074074077E-3</v>
      </c>
      <c r="C5" s="20">
        <f t="shared" si="0"/>
        <v>11.842105263157896</v>
      </c>
    </row>
    <row r="6" spans="1:11" x14ac:dyDescent="0.25">
      <c r="A6" s="42">
        <v>1.02</v>
      </c>
      <c r="B6" s="46">
        <f>0.98*B9</f>
        <v>3.3460648148148147E-3</v>
      </c>
      <c r="C6" s="20">
        <f t="shared" si="0"/>
        <v>12.45674740484429</v>
      </c>
    </row>
    <row r="7" spans="1:11" x14ac:dyDescent="0.25">
      <c r="A7" s="42">
        <v>1.05</v>
      </c>
      <c r="B7" s="46">
        <f>0.95*B9</f>
        <v>3.2436342592592595E-3</v>
      </c>
      <c r="C7" s="20">
        <f t="shared" si="0"/>
        <v>12.857142857142858</v>
      </c>
    </row>
    <row r="8" spans="1:11" ht="15.75" thickBot="1" x14ac:dyDescent="0.3">
      <c r="A8" s="42">
        <v>1.07</v>
      </c>
      <c r="B8" s="61">
        <f>0.93*B9</f>
        <v>3.1753472222222226E-3</v>
      </c>
      <c r="C8" s="62">
        <f t="shared" si="0"/>
        <v>13.13868613138686</v>
      </c>
    </row>
    <row r="9" spans="1:11" ht="16.5" thickBot="1" x14ac:dyDescent="0.3">
      <c r="A9" s="5" t="s">
        <v>2</v>
      </c>
      <c r="B9" s="64">
        <v>3.414351851851852E-3</v>
      </c>
      <c r="C9" s="65">
        <v>12.2</v>
      </c>
      <c r="E9" s="66" t="s">
        <v>9</v>
      </c>
      <c r="F9" s="67">
        <f>C9*3.5</f>
        <v>42.699999999999996</v>
      </c>
      <c r="G9" s="68" t="s">
        <v>10</v>
      </c>
    </row>
    <row r="10" spans="1:11" ht="15.75" thickBot="1" x14ac:dyDescent="0.3">
      <c r="A10" s="5" t="s">
        <v>7</v>
      </c>
      <c r="B10" s="63">
        <f>1.08*B9</f>
        <v>3.6875000000000002E-3</v>
      </c>
      <c r="C10" s="22">
        <f>0.92*C9</f>
        <v>11.224</v>
      </c>
    </row>
    <row r="11" spans="1:11" ht="15.75" thickBot="1" x14ac:dyDescent="0.3">
      <c r="A11" s="5" t="s">
        <v>3</v>
      </c>
      <c r="B11" s="40">
        <f>1.1*B9</f>
        <v>3.7557870370370375E-3</v>
      </c>
      <c r="C11" s="20">
        <f>0.9*C9</f>
        <v>10.98</v>
      </c>
      <c r="E11" s="74" t="s">
        <v>15</v>
      </c>
      <c r="F11" s="75">
        <v>178</v>
      </c>
    </row>
    <row r="12" spans="1:11" ht="15.75" thickBot="1" x14ac:dyDescent="0.3">
      <c r="A12" s="6" t="s">
        <v>4</v>
      </c>
      <c r="B12" s="41">
        <f>1.15*B9</f>
        <v>3.9265046296296296E-3</v>
      </c>
      <c r="C12" s="62">
        <f>0.85*C9</f>
        <v>10.37</v>
      </c>
    </row>
    <row r="13" spans="1:11" ht="15.75" x14ac:dyDescent="0.25">
      <c r="B13" s="72" t="s">
        <v>14</v>
      </c>
      <c r="C13" s="90" t="s">
        <v>13</v>
      </c>
      <c r="D13" s="91"/>
      <c r="E13" s="85" t="s">
        <v>12</v>
      </c>
      <c r="F13" s="88"/>
      <c r="G13" s="88"/>
      <c r="H13" s="89"/>
      <c r="I13" s="85" t="s">
        <v>11</v>
      </c>
      <c r="J13" s="86"/>
      <c r="K13" s="87"/>
    </row>
    <row r="14" spans="1:11" ht="16.5" thickBot="1" x14ac:dyDescent="0.3">
      <c r="B14" s="73" t="s">
        <v>17</v>
      </c>
      <c r="C14" s="69"/>
      <c r="D14" s="71"/>
      <c r="E14" s="69"/>
      <c r="F14" s="70"/>
      <c r="G14" s="70"/>
      <c r="H14" s="71"/>
      <c r="I14" s="69"/>
      <c r="J14" s="70"/>
      <c r="K14" s="71"/>
    </row>
    <row r="15" spans="1:11" ht="15.75" thickBot="1" x14ac:dyDescent="0.3">
      <c r="A15" s="2"/>
      <c r="B15" s="24" t="s">
        <v>16</v>
      </c>
      <c r="C15" s="44">
        <v>0.95</v>
      </c>
      <c r="D15" s="44">
        <v>0.97</v>
      </c>
      <c r="E15" s="44">
        <v>1.02</v>
      </c>
      <c r="F15" s="44">
        <v>1.05</v>
      </c>
      <c r="G15" s="43">
        <v>1.07</v>
      </c>
      <c r="H15" s="26" t="s">
        <v>2</v>
      </c>
      <c r="I15" s="25" t="s">
        <v>7</v>
      </c>
      <c r="J15" s="10" t="s">
        <v>3</v>
      </c>
      <c r="K15" s="14" t="s">
        <v>5</v>
      </c>
    </row>
    <row r="16" spans="1:11" x14ac:dyDescent="0.25">
      <c r="A16" s="23">
        <v>100</v>
      </c>
      <c r="B16" s="15">
        <f>$B$3*$A16*0.001</f>
        <v>4.4386574074074077E-4</v>
      </c>
      <c r="C16" s="27">
        <f>$B$4*$A16*0.001</f>
        <v>3.585069444444445E-4</v>
      </c>
      <c r="D16" s="27">
        <f>$B$5*$A16*0.001</f>
        <v>3.5167824074074078E-4</v>
      </c>
      <c r="E16" s="27">
        <f>$B$6*$A16*0.001</f>
        <v>3.3460648148148146E-4</v>
      </c>
      <c r="F16" s="27">
        <f>$B$7*$A16*0.001</f>
        <v>3.2436342592592591E-4</v>
      </c>
      <c r="G16" s="27">
        <f>$B$8*$A16*0.001</f>
        <v>3.1753472222222231E-4</v>
      </c>
      <c r="H16" s="49">
        <f>$B$9*$A16*0.001</f>
        <v>3.4143518518518518E-4</v>
      </c>
      <c r="I16" s="27">
        <f>$B$10*$A16*0.001</f>
        <v>3.6875000000000005E-4</v>
      </c>
      <c r="J16" s="27">
        <f>$B$11*$A16*0.001</f>
        <v>3.7557870370370376E-4</v>
      </c>
      <c r="K16" s="11">
        <f>$B$12*$A16*0.001</f>
        <v>3.9265046296296297E-4</v>
      </c>
    </row>
    <row r="17" spans="1:11" x14ac:dyDescent="0.25">
      <c r="A17" s="12">
        <v>200</v>
      </c>
      <c r="B17" s="16">
        <f t="shared" ref="B17:B28" si="1">$B$3*A17*0.001</f>
        <v>8.8773148148148153E-4</v>
      </c>
      <c r="C17" s="19">
        <f t="shared" ref="C17:C28" si="2">$B$4*$A17*0.001</f>
        <v>7.17013888888889E-4</v>
      </c>
      <c r="D17" s="19">
        <f t="shared" ref="D17:D28" si="3">$B$5*$A17*0.001</f>
        <v>7.0335648148148156E-4</v>
      </c>
      <c r="E17" s="19">
        <f t="shared" ref="E17:E24" si="4">$B$6*$A17*0.001</f>
        <v>6.6921296296296293E-4</v>
      </c>
      <c r="F17" s="19">
        <f t="shared" ref="F17:F24" si="5">$B$7*$A17*0.001</f>
        <v>6.4872685185185183E-4</v>
      </c>
      <c r="G17" s="19">
        <f t="shared" ref="G17:G24" si="6">$B$8*$A17*0.001</f>
        <v>6.3506944444444461E-4</v>
      </c>
      <c r="H17" s="50">
        <f t="shared" ref="H17:H24" si="7">$B$9*$A17*0.001</f>
        <v>6.8287037037037036E-4</v>
      </c>
      <c r="I17" s="19">
        <f t="shared" ref="I17:I28" si="8">$B$10*$A17*0.001</f>
        <v>7.3750000000000009E-4</v>
      </c>
      <c r="J17" s="19">
        <f t="shared" ref="J17:J28" si="9">$B$11*$A17*0.001</f>
        <v>7.5115740740740752E-4</v>
      </c>
      <c r="K17" s="7">
        <f t="shared" ref="K17:K28" si="10">$B$12*$A17*0.001</f>
        <v>7.8530092592592594E-4</v>
      </c>
    </row>
    <row r="18" spans="1:11" x14ac:dyDescent="0.25">
      <c r="A18" s="12">
        <v>300</v>
      </c>
      <c r="B18" s="16">
        <f t="shared" si="1"/>
        <v>1.3315972222222223E-3</v>
      </c>
      <c r="C18" s="19">
        <f t="shared" si="2"/>
        <v>1.0755208333333333E-3</v>
      </c>
      <c r="D18" s="19">
        <f t="shared" si="3"/>
        <v>1.0550347222222224E-3</v>
      </c>
      <c r="E18" s="19">
        <f t="shared" si="4"/>
        <v>1.0038194444444443E-3</v>
      </c>
      <c r="F18" s="19">
        <f t="shared" si="5"/>
        <v>9.730902777777778E-4</v>
      </c>
      <c r="G18" s="19">
        <f t="shared" si="6"/>
        <v>9.5260416666666681E-4</v>
      </c>
      <c r="H18" s="50">
        <f t="shared" si="7"/>
        <v>1.0243055555555556E-3</v>
      </c>
      <c r="I18" s="19">
        <f t="shared" si="8"/>
        <v>1.1062500000000002E-3</v>
      </c>
      <c r="J18" s="19">
        <f t="shared" si="9"/>
        <v>1.1267361111111111E-3</v>
      </c>
      <c r="K18" s="7">
        <f t="shared" si="10"/>
        <v>1.177951388888889E-3</v>
      </c>
    </row>
    <row r="19" spans="1:11" x14ac:dyDescent="0.25">
      <c r="A19" s="12">
        <v>400</v>
      </c>
      <c r="B19" s="16">
        <f t="shared" si="1"/>
        <v>1.7754629629629631E-3</v>
      </c>
      <c r="C19" s="19">
        <f t="shared" si="2"/>
        <v>1.434027777777778E-3</v>
      </c>
      <c r="D19" s="19">
        <f t="shared" si="3"/>
        <v>1.4067129629629631E-3</v>
      </c>
      <c r="E19" s="19">
        <f t="shared" si="4"/>
        <v>1.3384259259259259E-3</v>
      </c>
      <c r="F19" s="19">
        <f t="shared" si="5"/>
        <v>1.2974537037037037E-3</v>
      </c>
      <c r="G19" s="19">
        <f t="shared" si="6"/>
        <v>1.2701388888888892E-3</v>
      </c>
      <c r="H19" s="50">
        <f t="shared" si="7"/>
        <v>1.3657407407407407E-3</v>
      </c>
      <c r="I19" s="19">
        <f t="shared" si="8"/>
        <v>1.4750000000000002E-3</v>
      </c>
      <c r="J19" s="19">
        <f t="shared" si="9"/>
        <v>1.502314814814815E-3</v>
      </c>
      <c r="K19" s="7">
        <f t="shared" si="10"/>
        <v>1.5706018518518519E-3</v>
      </c>
    </row>
    <row r="20" spans="1:11" x14ac:dyDescent="0.25">
      <c r="A20" s="12">
        <v>500</v>
      </c>
      <c r="B20" s="16">
        <f t="shared" si="1"/>
        <v>2.2193287037037038E-3</v>
      </c>
      <c r="C20" s="19">
        <f t="shared" si="2"/>
        <v>1.7925347222222223E-3</v>
      </c>
      <c r="D20" s="19">
        <f t="shared" si="3"/>
        <v>1.7583912037037041E-3</v>
      </c>
      <c r="E20" s="19">
        <f t="shared" si="4"/>
        <v>1.6730324074074074E-3</v>
      </c>
      <c r="F20" s="19">
        <f t="shared" si="5"/>
        <v>1.6218171296296297E-3</v>
      </c>
      <c r="G20" s="19">
        <f t="shared" si="6"/>
        <v>1.5876736111111113E-3</v>
      </c>
      <c r="H20" s="50">
        <f t="shared" si="7"/>
        <v>1.707175925925926E-3</v>
      </c>
      <c r="I20" s="19">
        <f t="shared" si="8"/>
        <v>1.8437500000000003E-3</v>
      </c>
      <c r="J20" s="19">
        <f t="shared" si="9"/>
        <v>1.8778935185185188E-3</v>
      </c>
      <c r="K20" s="7">
        <f t="shared" si="10"/>
        <v>1.9632523148148148E-3</v>
      </c>
    </row>
    <row r="21" spans="1:11" x14ac:dyDescent="0.25">
      <c r="A21" s="12">
        <v>600</v>
      </c>
      <c r="B21" s="16">
        <f t="shared" si="1"/>
        <v>2.6631944444444446E-3</v>
      </c>
      <c r="C21" s="19">
        <f t="shared" si="2"/>
        <v>2.1510416666666666E-3</v>
      </c>
      <c r="D21" s="19">
        <f t="shared" si="3"/>
        <v>2.1100694444444448E-3</v>
      </c>
      <c r="E21" s="19">
        <f t="shared" si="4"/>
        <v>2.0076388888888887E-3</v>
      </c>
      <c r="F21" s="19">
        <f t="shared" si="5"/>
        <v>1.9461805555555556E-3</v>
      </c>
      <c r="G21" s="19">
        <f t="shared" si="6"/>
        <v>1.9052083333333336E-3</v>
      </c>
      <c r="H21" s="50">
        <f t="shared" si="7"/>
        <v>2.0486111111111113E-3</v>
      </c>
      <c r="I21" s="19">
        <f t="shared" si="8"/>
        <v>2.2125000000000005E-3</v>
      </c>
      <c r="J21" s="19">
        <f t="shared" si="9"/>
        <v>2.2534722222222222E-3</v>
      </c>
      <c r="K21" s="7">
        <f t="shared" si="10"/>
        <v>2.3559027777777779E-3</v>
      </c>
    </row>
    <row r="22" spans="1:11" x14ac:dyDescent="0.25">
      <c r="A22" s="12">
        <v>800</v>
      </c>
      <c r="B22" s="16">
        <f t="shared" si="1"/>
        <v>3.5509259259259261E-3</v>
      </c>
      <c r="C22" s="19">
        <f t="shared" si="2"/>
        <v>2.868055555555556E-3</v>
      </c>
      <c r="D22" s="19">
        <f t="shared" si="3"/>
        <v>2.8134259259259262E-3</v>
      </c>
      <c r="E22" s="19">
        <f t="shared" si="4"/>
        <v>2.6768518518518517E-3</v>
      </c>
      <c r="F22" s="19">
        <f t="shared" si="5"/>
        <v>2.5949074074074073E-3</v>
      </c>
      <c r="G22" s="19">
        <f t="shared" si="6"/>
        <v>2.5402777777777785E-3</v>
      </c>
      <c r="H22" s="50">
        <f t="shared" si="7"/>
        <v>2.7314814814814814E-3</v>
      </c>
      <c r="I22" s="19">
        <f t="shared" si="8"/>
        <v>2.9500000000000004E-3</v>
      </c>
      <c r="J22" s="19">
        <f t="shared" si="9"/>
        <v>3.0046296296296301E-3</v>
      </c>
      <c r="K22" s="7">
        <f t="shared" si="10"/>
        <v>3.1412037037037038E-3</v>
      </c>
    </row>
    <row r="23" spans="1:11" x14ac:dyDescent="0.25">
      <c r="A23" s="12">
        <v>1000</v>
      </c>
      <c r="B23" s="16">
        <f t="shared" si="1"/>
        <v>4.4386574074074077E-3</v>
      </c>
      <c r="C23" s="19">
        <f t="shared" si="2"/>
        <v>3.5850694444444445E-3</v>
      </c>
      <c r="D23" s="19">
        <f t="shared" si="3"/>
        <v>3.5167824074074081E-3</v>
      </c>
      <c r="E23" s="19">
        <f t="shared" si="4"/>
        <v>3.3460648148148147E-3</v>
      </c>
      <c r="F23" s="19">
        <f t="shared" si="5"/>
        <v>3.2436342592592595E-3</v>
      </c>
      <c r="G23" s="19">
        <f t="shared" si="6"/>
        <v>3.1753472222222226E-3</v>
      </c>
      <c r="H23" s="50">
        <f t="shared" si="7"/>
        <v>3.414351851851852E-3</v>
      </c>
      <c r="I23" s="19">
        <f t="shared" si="8"/>
        <v>3.6875000000000007E-3</v>
      </c>
      <c r="J23" s="19">
        <f t="shared" si="9"/>
        <v>3.7557870370370375E-3</v>
      </c>
      <c r="K23" s="7">
        <f t="shared" si="10"/>
        <v>3.9265046296296296E-3</v>
      </c>
    </row>
    <row r="24" spans="1:11" x14ac:dyDescent="0.25">
      <c r="A24" s="12">
        <v>1500</v>
      </c>
      <c r="B24" s="16">
        <f t="shared" si="1"/>
        <v>6.6579861111111119E-3</v>
      </c>
      <c r="C24" s="19">
        <f t="shared" si="2"/>
        <v>5.3776041666666668E-3</v>
      </c>
      <c r="D24" s="19">
        <f t="shared" si="3"/>
        <v>5.2751736111111116E-3</v>
      </c>
      <c r="E24" s="19">
        <f t="shared" si="4"/>
        <v>5.0190972222222225E-3</v>
      </c>
      <c r="F24" s="19">
        <f t="shared" si="5"/>
        <v>4.8654513888888896E-3</v>
      </c>
      <c r="G24" s="19">
        <f t="shared" si="6"/>
        <v>4.7630208333333344E-3</v>
      </c>
      <c r="H24" s="50">
        <f t="shared" si="7"/>
        <v>5.1215277777777778E-3</v>
      </c>
      <c r="I24" s="19">
        <f t="shared" si="8"/>
        <v>5.5312499999999997E-3</v>
      </c>
      <c r="J24" s="19">
        <f t="shared" si="9"/>
        <v>5.6336805555555567E-3</v>
      </c>
      <c r="K24" s="7">
        <f t="shared" si="10"/>
        <v>5.8897569444444449E-3</v>
      </c>
    </row>
    <row r="25" spans="1:11" x14ac:dyDescent="0.25">
      <c r="A25" s="12">
        <v>2000</v>
      </c>
      <c r="B25" s="16">
        <f t="shared" si="1"/>
        <v>8.8773148148148153E-3</v>
      </c>
      <c r="C25" s="19">
        <f t="shared" si="2"/>
        <v>7.1701388888888891E-3</v>
      </c>
      <c r="D25" s="19">
        <f t="shared" si="3"/>
        <v>7.0335648148148163E-3</v>
      </c>
      <c r="E25" s="53"/>
      <c r="F25" s="53"/>
      <c r="G25" s="53"/>
      <c r="H25" s="54"/>
      <c r="I25" s="19">
        <f t="shared" si="8"/>
        <v>7.3750000000000013E-3</v>
      </c>
      <c r="J25" s="19">
        <f t="shared" si="9"/>
        <v>7.511574074074075E-3</v>
      </c>
      <c r="K25" s="7">
        <f t="shared" si="10"/>
        <v>7.8530092592592592E-3</v>
      </c>
    </row>
    <row r="26" spans="1:11" x14ac:dyDescent="0.25">
      <c r="A26" s="12">
        <v>2500</v>
      </c>
      <c r="B26" s="16">
        <f t="shared" si="1"/>
        <v>1.109664351851852E-2</v>
      </c>
      <c r="C26" s="19">
        <f t="shared" si="2"/>
        <v>8.9626736111111105E-3</v>
      </c>
      <c r="D26" s="19">
        <f t="shared" si="3"/>
        <v>8.7919560185185184E-3</v>
      </c>
      <c r="E26" s="53"/>
      <c r="F26" s="53"/>
      <c r="G26" s="53"/>
      <c r="H26" s="54"/>
      <c r="I26" s="19">
        <f t="shared" si="8"/>
        <v>9.2187499999999995E-3</v>
      </c>
      <c r="J26" s="19">
        <f t="shared" si="9"/>
        <v>9.3894675925925934E-3</v>
      </c>
      <c r="K26" s="7">
        <f t="shared" si="10"/>
        <v>9.8162615740740745E-3</v>
      </c>
    </row>
    <row r="27" spans="1:11" x14ac:dyDescent="0.25">
      <c r="A27" s="12">
        <v>3000</v>
      </c>
      <c r="B27" s="16">
        <f t="shared" si="1"/>
        <v>1.3315972222222224E-2</v>
      </c>
      <c r="C27" s="19">
        <f t="shared" si="2"/>
        <v>1.0755208333333334E-2</v>
      </c>
      <c r="D27" s="19">
        <f t="shared" si="3"/>
        <v>1.0550347222222223E-2</v>
      </c>
      <c r="E27" s="53"/>
      <c r="F27" s="53"/>
      <c r="G27" s="53"/>
      <c r="H27" s="54"/>
      <c r="I27" s="19">
        <f t="shared" si="8"/>
        <v>1.1062499999999999E-2</v>
      </c>
      <c r="J27" s="19">
        <f t="shared" si="9"/>
        <v>1.1267361111111113E-2</v>
      </c>
      <c r="K27" s="7">
        <f t="shared" si="10"/>
        <v>1.177951388888889E-2</v>
      </c>
    </row>
    <row r="28" spans="1:11" ht="15.75" thickBot="1" x14ac:dyDescent="0.3">
      <c r="A28" s="13">
        <v>4000</v>
      </c>
      <c r="B28" s="17">
        <f t="shared" si="1"/>
        <v>1.7754629629629631E-2</v>
      </c>
      <c r="C28" s="21">
        <f t="shared" si="2"/>
        <v>1.4340277777777778E-2</v>
      </c>
      <c r="D28" s="21">
        <f t="shared" si="3"/>
        <v>1.4067129629629633E-2</v>
      </c>
      <c r="E28" s="55"/>
      <c r="F28" s="55"/>
      <c r="G28" s="55"/>
      <c r="H28" s="56"/>
      <c r="I28" s="21">
        <f t="shared" si="8"/>
        <v>1.4750000000000003E-2</v>
      </c>
      <c r="J28" s="21">
        <f t="shared" si="9"/>
        <v>1.502314814814815E-2</v>
      </c>
      <c r="K28" s="8">
        <f t="shared" si="10"/>
        <v>1.5706018518518518E-2</v>
      </c>
    </row>
    <row r="29" spans="1:11" ht="15.75" thickBot="1" x14ac:dyDescent="0.3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5.75" thickBot="1" x14ac:dyDescent="0.3">
      <c r="A30" s="48"/>
      <c r="B30" s="82" t="s">
        <v>8</v>
      </c>
      <c r="C30" s="83"/>
      <c r="D30" s="83"/>
      <c r="E30" s="83"/>
      <c r="F30" s="84"/>
      <c r="G30" s="47"/>
      <c r="H30" s="47"/>
      <c r="I30" s="47"/>
      <c r="J30" s="47"/>
      <c r="K30" s="47"/>
    </row>
    <row r="31" spans="1:11" ht="15.75" thickBot="1" x14ac:dyDescent="0.3"/>
    <row r="32" spans="1:11" ht="15.75" thickBot="1" x14ac:dyDescent="0.3">
      <c r="A32" s="9"/>
      <c r="B32" s="24" t="s">
        <v>16</v>
      </c>
      <c r="C32" s="44">
        <v>0.95</v>
      </c>
      <c r="D32" s="44">
        <v>0.97</v>
      </c>
      <c r="E32" s="44">
        <v>1.02</v>
      </c>
      <c r="F32" s="44">
        <v>1.05</v>
      </c>
      <c r="G32" s="43">
        <v>1.07</v>
      </c>
      <c r="H32" s="26" t="s">
        <v>2</v>
      </c>
      <c r="I32" s="25" t="s">
        <v>7</v>
      </c>
      <c r="J32" s="10" t="s">
        <v>3</v>
      </c>
      <c r="K32" s="14" t="s">
        <v>5</v>
      </c>
    </row>
    <row r="33" spans="1:11" x14ac:dyDescent="0.25">
      <c r="A33" s="28">
        <v>2.3148148148148146E-4</v>
      </c>
      <c r="B33" s="31">
        <f>$C$3*(HOUR($A33)+MINUTE($A33)/60+SECOND($A33)/3600)*1000</f>
        <v>52.21932114882506</v>
      </c>
      <c r="C33" s="32">
        <f>$C$4*(HOUR($A33)+MINUTE($A33)/60+SECOND($A33)/3600)*1000</f>
        <v>64.516129032258064</v>
      </c>
      <c r="D33" s="32">
        <f>$C$5*(HOUR($A33)+MINUTE($A33)/60+SECOND($A33)/3600)*1000</f>
        <v>65.789473684210535</v>
      </c>
      <c r="E33" s="32">
        <f>$C$6*(HOUR($A33)+MINUTE($A33)/60+SECOND($A33)/3600)*1000</f>
        <v>69.204152249134935</v>
      </c>
      <c r="F33" s="32">
        <f>$C$7*(HOUR($A33)+MINUTE($A33)/60+SECOND($A33)/3600)*1000</f>
        <v>71.428571428571445</v>
      </c>
      <c r="G33" s="32">
        <f>$C$8*(HOUR($A33)+MINUTE($A33)/60+SECOND($A33)/3600)*1000</f>
        <v>72.992700729926995</v>
      </c>
      <c r="H33" s="51">
        <f>$C$9*(HOUR($A33)+MINUTE($A33)/60+SECOND($A33)/3600)*1000</f>
        <v>67.777777777777771</v>
      </c>
      <c r="I33" s="32">
        <f>$C$10*(HOUR($A33)+MINUTE($A33)/60+SECOND($A33)/3600)*1000</f>
        <v>62.355555555555561</v>
      </c>
      <c r="J33" s="32">
        <f>$C$11*(HOUR($A33)+MINUTE($A33)/60+SECOND($A33)/3600)*1000</f>
        <v>61.000000000000007</v>
      </c>
      <c r="K33" s="33">
        <f>$C$12*(HOUR($A33)+MINUTE($A33)/60+SECOND($A33)/3600)*1000</f>
        <v>57.611111111111107</v>
      </c>
    </row>
    <row r="34" spans="1:11" x14ac:dyDescent="0.25">
      <c r="A34" s="29">
        <v>3.4722222222222224E-4</v>
      </c>
      <c r="B34" s="34">
        <f t="shared" ref="B34:B42" si="11">$C$3*(HOUR($A34)+MINUTE($A34)/60+SECOND($A34)/3600)*1000</f>
        <v>78.32898172323759</v>
      </c>
      <c r="C34" s="35">
        <f t="shared" ref="C34:C42" si="12">$C$4*(HOUR($A34)+MINUTE($A34)/60+SECOND($A34)/3600)*1000</f>
        <v>96.774193548387089</v>
      </c>
      <c r="D34" s="35">
        <f t="shared" ref="D34:D42" si="13">$C$5*(HOUR($A34)+MINUTE($A34)/60+SECOND($A34)/3600)*1000</f>
        <v>98.684210526315795</v>
      </c>
      <c r="E34" s="35">
        <f t="shared" ref="E34:E39" si="14">$C$6*(HOUR($A34)+MINUTE($A34)/60+SECOND($A34)/3600)*1000</f>
        <v>103.80622837370241</v>
      </c>
      <c r="F34" s="35">
        <f t="shared" ref="F34:F39" si="15">$C$7*(HOUR($A34)+MINUTE($A34)/60+SECOND($A34)/3600)*1000</f>
        <v>107.14285714285715</v>
      </c>
      <c r="G34" s="35">
        <f t="shared" ref="G34:G39" si="16">$C$8*(HOUR($A34)+MINUTE($A34)/60+SECOND($A34)/3600)*1000</f>
        <v>109.4890510948905</v>
      </c>
      <c r="H34" s="52">
        <f t="shared" ref="H34:H39" si="17">$C$9*(HOUR($A34)+MINUTE($A34)/60+SECOND($A34)/3600)*1000</f>
        <v>101.66666666666666</v>
      </c>
      <c r="I34" s="35">
        <f t="shared" ref="I34:I42" si="18">$C$10*(HOUR($A34)+MINUTE($A34)/60+SECOND($A34)/3600)*1000</f>
        <v>93.533333333333331</v>
      </c>
      <c r="J34" s="35">
        <f t="shared" ref="J34:J42" si="19">$C$11*(HOUR($A34)+MINUTE($A34)/60+SECOND($A34)/3600)*1000</f>
        <v>91.5</v>
      </c>
      <c r="K34" s="36">
        <f t="shared" ref="K34:K42" si="20">$C$12*(HOUR($A34)+MINUTE($A34)/60+SECOND($A34)/3600)*1000</f>
        <v>86.416666666666657</v>
      </c>
    </row>
    <row r="35" spans="1:11" x14ac:dyDescent="0.25">
      <c r="A35" s="29">
        <v>4.6296296296296293E-4</v>
      </c>
      <c r="B35" s="34">
        <f t="shared" si="11"/>
        <v>104.43864229765012</v>
      </c>
      <c r="C35" s="35">
        <f t="shared" si="12"/>
        <v>129.03225806451613</v>
      </c>
      <c r="D35" s="35">
        <f t="shared" si="13"/>
        <v>131.57894736842107</v>
      </c>
      <c r="E35" s="35">
        <f t="shared" si="14"/>
        <v>138.40830449826987</v>
      </c>
      <c r="F35" s="35">
        <f t="shared" si="15"/>
        <v>142.85714285714289</v>
      </c>
      <c r="G35" s="35">
        <f t="shared" si="16"/>
        <v>145.98540145985399</v>
      </c>
      <c r="H35" s="52">
        <f t="shared" si="17"/>
        <v>135.55555555555554</v>
      </c>
      <c r="I35" s="35">
        <f t="shared" si="18"/>
        <v>124.71111111111112</v>
      </c>
      <c r="J35" s="35">
        <f t="shared" si="19"/>
        <v>122.00000000000001</v>
      </c>
      <c r="K35" s="36">
        <f t="shared" si="20"/>
        <v>115.22222222222221</v>
      </c>
    </row>
    <row r="36" spans="1:11" x14ac:dyDescent="0.25">
      <c r="A36" s="29">
        <v>6.9444444444444447E-4</v>
      </c>
      <c r="B36" s="34">
        <f t="shared" si="11"/>
        <v>156.65796344647518</v>
      </c>
      <c r="C36" s="35">
        <f t="shared" si="12"/>
        <v>193.54838709677418</v>
      </c>
      <c r="D36" s="35">
        <f t="shared" si="13"/>
        <v>197.36842105263159</v>
      </c>
      <c r="E36" s="35">
        <f t="shared" si="14"/>
        <v>207.61245674740482</v>
      </c>
      <c r="F36" s="35">
        <f t="shared" si="15"/>
        <v>214.28571428571431</v>
      </c>
      <c r="G36" s="35">
        <f t="shared" si="16"/>
        <v>218.978102189781</v>
      </c>
      <c r="H36" s="52">
        <f t="shared" si="17"/>
        <v>203.33333333333331</v>
      </c>
      <c r="I36" s="35">
        <f t="shared" si="18"/>
        <v>187.06666666666666</v>
      </c>
      <c r="J36" s="35">
        <f t="shared" si="19"/>
        <v>183</v>
      </c>
      <c r="K36" s="36">
        <f t="shared" si="20"/>
        <v>172.83333333333331</v>
      </c>
    </row>
    <row r="37" spans="1:11" x14ac:dyDescent="0.25">
      <c r="A37" s="29">
        <v>1.0416666666666667E-3</v>
      </c>
      <c r="B37" s="34">
        <f t="shared" si="11"/>
        <v>234.98694516971278</v>
      </c>
      <c r="C37" s="35">
        <f t="shared" si="12"/>
        <v>290.32258064516134</v>
      </c>
      <c r="D37" s="35">
        <f t="shared" si="13"/>
        <v>296.0526315789474</v>
      </c>
      <c r="E37" s="35">
        <f t="shared" si="14"/>
        <v>311.41868512110727</v>
      </c>
      <c r="F37" s="35">
        <f t="shared" si="15"/>
        <v>321.42857142857144</v>
      </c>
      <c r="G37" s="35">
        <f t="shared" si="16"/>
        <v>328.4671532846715</v>
      </c>
      <c r="H37" s="52">
        <f t="shared" si="17"/>
        <v>305</v>
      </c>
      <c r="I37" s="35">
        <f t="shared" si="18"/>
        <v>280.60000000000002</v>
      </c>
      <c r="J37" s="35">
        <f t="shared" si="19"/>
        <v>274.5</v>
      </c>
      <c r="K37" s="36">
        <f t="shared" si="20"/>
        <v>259.25</v>
      </c>
    </row>
    <row r="38" spans="1:11" x14ac:dyDescent="0.25">
      <c r="A38" s="29">
        <v>1.3888888888888889E-3</v>
      </c>
      <c r="B38" s="34">
        <f t="shared" si="11"/>
        <v>313.31592689295036</v>
      </c>
      <c r="C38" s="35">
        <f t="shared" si="12"/>
        <v>387.09677419354836</v>
      </c>
      <c r="D38" s="35">
        <f t="shared" si="13"/>
        <v>394.73684210526318</v>
      </c>
      <c r="E38" s="35">
        <f t="shared" si="14"/>
        <v>415.22491349480964</v>
      </c>
      <c r="F38" s="35">
        <f t="shared" si="15"/>
        <v>428.57142857142861</v>
      </c>
      <c r="G38" s="35">
        <f t="shared" si="16"/>
        <v>437.956204379562</v>
      </c>
      <c r="H38" s="52">
        <f t="shared" si="17"/>
        <v>406.66666666666663</v>
      </c>
      <c r="I38" s="35">
        <f t="shared" si="18"/>
        <v>374.13333333333333</v>
      </c>
      <c r="J38" s="35">
        <f t="shared" si="19"/>
        <v>366</v>
      </c>
      <c r="K38" s="36">
        <f t="shared" si="20"/>
        <v>345.66666666666663</v>
      </c>
    </row>
    <row r="39" spans="1:11" x14ac:dyDescent="0.25">
      <c r="A39" s="29">
        <v>2.7777777777777779E-3</v>
      </c>
      <c r="B39" s="34">
        <f t="shared" si="11"/>
        <v>626.63185378590072</v>
      </c>
      <c r="C39" s="35">
        <f t="shared" si="12"/>
        <v>774.19354838709671</v>
      </c>
      <c r="D39" s="35">
        <f t="shared" si="13"/>
        <v>789.47368421052636</v>
      </c>
      <c r="E39" s="35">
        <f t="shared" si="14"/>
        <v>830.44982698961928</v>
      </c>
      <c r="F39" s="35">
        <f t="shared" si="15"/>
        <v>857.14285714285722</v>
      </c>
      <c r="G39" s="35">
        <f t="shared" si="16"/>
        <v>875.91240875912399</v>
      </c>
      <c r="H39" s="52">
        <f t="shared" si="17"/>
        <v>813.33333333333326</v>
      </c>
      <c r="I39" s="35">
        <f t="shared" si="18"/>
        <v>748.26666666666665</v>
      </c>
      <c r="J39" s="35">
        <f t="shared" si="19"/>
        <v>732</v>
      </c>
      <c r="K39" s="36">
        <f t="shared" si="20"/>
        <v>691.33333333333326</v>
      </c>
    </row>
    <row r="40" spans="1:11" x14ac:dyDescent="0.25">
      <c r="A40" s="29">
        <v>5.5555555555555558E-3</v>
      </c>
      <c r="B40" s="34">
        <f t="shared" si="11"/>
        <v>1253.2637075718014</v>
      </c>
      <c r="C40" s="35">
        <f t="shared" si="12"/>
        <v>1548.3870967741934</v>
      </c>
      <c r="D40" s="35">
        <f t="shared" si="13"/>
        <v>1578.9473684210527</v>
      </c>
      <c r="E40" s="57"/>
      <c r="F40" s="57"/>
      <c r="G40" s="57"/>
      <c r="H40" s="58"/>
      <c r="I40" s="35">
        <f t="shared" si="18"/>
        <v>1496.5333333333333</v>
      </c>
      <c r="J40" s="35">
        <f t="shared" si="19"/>
        <v>1464</v>
      </c>
      <c r="K40" s="36">
        <f t="shared" si="20"/>
        <v>1382.6666666666665</v>
      </c>
    </row>
    <row r="41" spans="1:11" x14ac:dyDescent="0.25">
      <c r="A41" s="29">
        <v>8.3333333333333332E-3</v>
      </c>
      <c r="B41" s="34">
        <f t="shared" si="11"/>
        <v>1879.8955613577023</v>
      </c>
      <c r="C41" s="35">
        <f t="shared" si="12"/>
        <v>2322.5806451612907</v>
      </c>
      <c r="D41" s="35">
        <f t="shared" si="13"/>
        <v>2368.4210526315792</v>
      </c>
      <c r="E41" s="57"/>
      <c r="F41" s="57"/>
      <c r="G41" s="57"/>
      <c r="H41" s="58"/>
      <c r="I41" s="35">
        <f t="shared" si="18"/>
        <v>2244.8000000000002</v>
      </c>
      <c r="J41" s="35">
        <f t="shared" si="19"/>
        <v>2196</v>
      </c>
      <c r="K41" s="36">
        <f t="shared" si="20"/>
        <v>2074</v>
      </c>
    </row>
    <row r="42" spans="1:11" ht="15.75" thickBot="1" x14ac:dyDescent="0.3">
      <c r="A42" s="30">
        <v>1.3888888888888888E-2</v>
      </c>
      <c r="B42" s="37">
        <f t="shared" si="11"/>
        <v>3133.1592689295035</v>
      </c>
      <c r="C42" s="38">
        <f t="shared" si="12"/>
        <v>3870.9677419354839</v>
      </c>
      <c r="D42" s="38">
        <f t="shared" si="13"/>
        <v>3947.3684210526317</v>
      </c>
      <c r="E42" s="59"/>
      <c r="F42" s="59"/>
      <c r="G42" s="59"/>
      <c r="H42" s="60"/>
      <c r="I42" s="38">
        <f t="shared" si="18"/>
        <v>3741.3333333333335</v>
      </c>
      <c r="J42" s="38">
        <f t="shared" si="19"/>
        <v>3660</v>
      </c>
      <c r="K42" s="39">
        <f t="shared" si="20"/>
        <v>3456.6666666666661</v>
      </c>
    </row>
    <row r="43" spans="1:11" x14ac:dyDescent="0.25">
      <c r="A43" s="1"/>
    </row>
    <row r="44" spans="1:11" x14ac:dyDescent="0.25">
      <c r="A44" s="1"/>
    </row>
    <row r="45" spans="1:11" x14ac:dyDescent="0.25">
      <c r="A45" s="1"/>
    </row>
  </sheetData>
  <mergeCells count="6">
    <mergeCell ref="B1:C1"/>
    <mergeCell ref="B30:F30"/>
    <mergeCell ref="I13:K13"/>
    <mergeCell ref="E13:H13"/>
    <mergeCell ref="C13:D13"/>
    <mergeCell ref="E1:H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BOBBIL BIL</dc:creator>
  <cp:lastModifiedBy>Max</cp:lastModifiedBy>
  <dcterms:created xsi:type="dcterms:W3CDTF">2013-12-23T21:42:11Z</dcterms:created>
  <dcterms:modified xsi:type="dcterms:W3CDTF">2017-02-13T17:41:32Z</dcterms:modified>
</cp:coreProperties>
</file>