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3"/>
  </bookViews>
  <sheets>
    <sheet name="Mode_emploi" sheetId="1" r:id="rId1"/>
    <sheet name="Joueurs" sheetId="2" r:id="rId2"/>
    <sheet name="Rapport Directeur de Jeu" sheetId="3" r:id="rId3"/>
    <sheet name="Compétition" sheetId="4" r:id="rId4"/>
    <sheet name="Résultats" sheetId="5" r:id="rId5"/>
    <sheet name="Annexes" sheetId="6" r:id="rId6"/>
    <sheet name="Inter" sheetId="7" r:id="rId7"/>
    <sheet name="Modèles" sheetId="8" r:id="rId8"/>
  </sheets>
  <definedNames>
    <definedName name="_xlnm._FilterDatabase" localSheetId="4" hidden="1">'Résultats'!$B$1:$B$399</definedName>
    <definedName name="Excel_BuiltIn__FilterDatabase1">'Résultats'!#REF!</definedName>
    <definedName name="_xlnm.Print_Area" localSheetId="1">'Joueurs'!$A$1:$O$37</definedName>
  </definedNames>
  <calcPr fullCalcOnLoad="1"/>
</workbook>
</file>

<file path=xl/sharedStrings.xml><?xml version="1.0" encoding="utf-8"?>
<sst xmlns="http://schemas.openxmlformats.org/spreadsheetml/2006/main" count="945" uniqueCount="187">
  <si>
    <t>Utilisation de ce fichier par le Directeur de Jeu</t>
  </si>
  <si>
    <r>
      <t xml:space="preserve">1. </t>
    </r>
    <r>
      <rPr>
        <b/>
        <u val="single"/>
        <sz val="12"/>
        <rFont val="Times New Roman"/>
        <family val="1"/>
      </rPr>
      <t>Joueurs forfaits</t>
    </r>
  </si>
  <si>
    <t>Tout joueur non présent au moment du tirage à la bande, que ce soit pour son entrée dans le tournoi ou pour un match suivant, est considéré comme forfait pour le reste de la compétition.
Dans ce cas, on ne modifie rien dans la feuille 'Joueurs' , on saisit seulement 0 point pour lui et 0,001 point pour son adversaire, sans nombre de reprises ni meilleure série, dans les scores des matchs lui restant à jouer et on le signale à l'endroit prévu à cet effet sur la feuille 'Rapport Directeur de Jeu'.
La correction de son nombre de points de ranking est faite ultérieurement par le gestionnaire du ranking.</t>
  </si>
  <si>
    <r>
      <t xml:space="preserve">2. </t>
    </r>
    <r>
      <rPr>
        <b/>
        <u val="single"/>
        <sz val="12"/>
        <rFont val="Times New Roman"/>
        <family val="1"/>
      </rPr>
      <t>Pendant le tournoi</t>
    </r>
  </si>
  <si>
    <t>Dans la feuille "Compétition", renseigner pour chaque match le nombre de points, le nombre de reprises et la meilleure série des deux joueurs : leur moyenne est calculée par le logiciel. En fonction du résultat, et sauf élimination, le nom de chaque joueur se place automatiquement dans la case de son match suivant.</t>
  </si>
  <si>
    <r>
      <t>- Le joueur fictif ('X') est traité comme les joueurs forfaits :</t>
    </r>
    <r>
      <rPr>
        <sz val="11"/>
        <rFont val="Times New Roman"/>
        <family val="1"/>
      </rPr>
      <t xml:space="preserve"> il marque 0 point et son adversaire 0,001 point, sans reprises ni série, afin de ne pas fausser les moyennes annuelles.</t>
    </r>
  </si>
  <si>
    <r>
      <t xml:space="preserve">- En cas de match nul, </t>
    </r>
    <r>
      <rPr>
        <sz val="11"/>
        <rFont val="Times New Roman"/>
        <family val="1"/>
      </rPr>
      <t xml:space="preserve">le nombre de points à saisir pour chaque joueur est celui </t>
    </r>
    <r>
      <rPr>
        <b/>
        <sz val="11"/>
        <rFont val="Times New Roman"/>
        <family val="1"/>
      </rPr>
      <t>atteint avant la prolongation</t>
    </r>
    <r>
      <rPr>
        <sz val="11"/>
        <rFont val="Times New Roman"/>
        <family val="1"/>
      </rPr>
      <t>. Pour indiquer le vainqueur, ajouter 0,001 à son nombre de points.</t>
    </r>
  </si>
  <si>
    <r>
      <t xml:space="preserve">- </t>
    </r>
    <r>
      <rPr>
        <b/>
        <sz val="11"/>
        <rFont val="Times New Roman"/>
        <family val="1"/>
      </rPr>
      <t>Si le match s'est joué sur un billard de 3,10 m</t>
    </r>
    <r>
      <rPr>
        <sz val="11"/>
        <rFont val="Times New Roman"/>
        <family val="1"/>
      </rPr>
      <t>, saisir un 'X' dans la case correspondante, sans faire aucune conversion.</t>
    </r>
  </si>
  <si>
    <r>
      <t xml:space="preserve">3. </t>
    </r>
    <r>
      <rPr>
        <b/>
        <u val="single"/>
        <sz val="12"/>
        <rFont val="Times New Roman"/>
        <family val="1"/>
      </rPr>
      <t>À la fin du tournoi</t>
    </r>
  </si>
  <si>
    <t xml:space="preserve">   Quand la finale est terminée et les résultats de tous les matches saisis,</t>
  </si>
  <si>
    <r>
      <t>aller dans la feuille "Joueurs" et cliquer sur le bouton "Génération des résultats"</t>
    </r>
    <r>
      <rPr>
        <b/>
        <sz val="11"/>
        <rFont val="Times New Roman"/>
        <family val="1"/>
      </rPr>
      <t xml:space="preserve"> :</t>
    </r>
  </si>
  <si>
    <r>
      <t xml:space="preserve">                 - </t>
    </r>
    <r>
      <rPr>
        <sz val="11"/>
        <rFont val="Times New Roman"/>
        <family val="1"/>
      </rPr>
      <t>la feuille "Résultats" est renseignée pour tous les joueurs,</t>
    </r>
  </si>
  <si>
    <r>
      <t xml:space="preserve">                 - </t>
    </r>
    <r>
      <rPr>
        <sz val="11"/>
        <rFont val="Times New Roman"/>
        <family val="1"/>
      </rPr>
      <t>la feuille "Joueurs" est automatiquement complétée joueur par joueur par leurs nombres de</t>
    </r>
  </si>
  <si>
    <t xml:space="preserve">                   victoires et de défaites et leurs points de phase finale éventuels.</t>
  </si>
  <si>
    <r>
      <t xml:space="preserve">Note </t>
    </r>
    <r>
      <rPr>
        <b/>
        <sz val="11"/>
        <rFont val="Times New Roman"/>
        <family val="1"/>
      </rPr>
      <t xml:space="preserve">: </t>
    </r>
    <r>
      <rPr>
        <sz val="11"/>
        <rFont val="Times New Roman"/>
        <family val="1"/>
      </rPr>
      <t>dans la feuille "Résultats", les résultats complets d'un joueur sont obtenus en cliquant sur le bouton-flèche de la case B1 puis sur le nom du joueur choisi : sur la gauche de l'écran s'affichent ses seules parties, et sur la partie droite de la première ligne son nombre total de points et de reprises, ainsi que sa moyenne générale du tournoi.</t>
    </r>
  </si>
  <si>
    <t>Merci de remplir la feuille "Rapport Directeur de Jeu" dans les cas prévus : forfaits, joueurs non licenciés, avertissements, disqualifications, incidents, etc.</t>
  </si>
  <si>
    <t>Sauvegarder ce classeur Excel et l'envoyer par mail au gestionnaire du ranking dès que possible après la fin du tournoi.</t>
  </si>
  <si>
    <t>CONVOCATION (BIS) DES JOUEURS</t>
  </si>
  <si>
    <t>INFORMATION AU PRÉSIDENT ORGANISATEUR</t>
  </si>
  <si>
    <t>Ranking de</t>
  </si>
  <si>
    <t>3-Bandes N1 et N2</t>
  </si>
  <si>
    <t>Dates :</t>
  </si>
  <si>
    <t>8 et 9 février 2014</t>
  </si>
  <si>
    <t xml:space="preserve">Directeur de jeu : </t>
  </si>
  <si>
    <t>BERNARD CONDEMINE</t>
  </si>
  <si>
    <t>Club :</t>
  </si>
  <si>
    <t>ARCACHON</t>
  </si>
  <si>
    <t>Adresse :</t>
  </si>
  <si>
    <t>2 bis allée Stora</t>
  </si>
  <si>
    <t>Responsable arbitrage :</t>
  </si>
  <si>
    <t>Tel :</t>
  </si>
  <si>
    <t>05 56 83 70 73</t>
  </si>
  <si>
    <t>À leur arrivée, les joueurs doivent se présenter au Directeur de jeu</t>
  </si>
  <si>
    <t>TENUE CONFORME AU CODE SPORTIF ET LICENCE EXIGÉES</t>
  </si>
  <si>
    <r>
      <t>ème</t>
    </r>
    <r>
      <rPr>
        <b/>
        <sz val="12"/>
        <rFont val="Arial"/>
        <family val="2"/>
      </rPr>
      <t xml:space="preserve"> TOUR DE RANKING</t>
    </r>
  </si>
  <si>
    <t>Poule :</t>
  </si>
  <si>
    <t xml:space="preserve">unique </t>
  </si>
  <si>
    <t>Points obtenus à ce Ranking</t>
  </si>
  <si>
    <t xml:space="preserve">Date et Heure de Convocation </t>
  </si>
  <si>
    <t>N° Joueur</t>
  </si>
  <si>
    <t>Nom - Prénom</t>
  </si>
  <si>
    <t>Licence</t>
  </si>
  <si>
    <t>Club</t>
  </si>
  <si>
    <t>Cat.</t>
  </si>
  <si>
    <t>Moy.</t>
  </si>
  <si>
    <t>Pts Ranking</t>
  </si>
  <si>
    <t>Nb Perf. (5pts)</t>
  </si>
  <si>
    <t>Nb Vict. (3pts)</t>
  </si>
  <si>
    <t>Nb Déf. (1pt)</t>
  </si>
  <si>
    <t>Pts Ph. Fin.</t>
  </si>
  <si>
    <t>Total Points</t>
  </si>
  <si>
    <t>Samedi 08/02/14</t>
  </si>
  <si>
    <t>Dimanche 09/02/14</t>
  </si>
  <si>
    <t>Partie Libre</t>
  </si>
  <si>
    <t>X</t>
  </si>
  <si>
    <t>N2</t>
  </si>
  <si>
    <t>Cadre</t>
  </si>
  <si>
    <t>RIBEIRO Sergio</t>
  </si>
  <si>
    <t>100159 H</t>
  </si>
  <si>
    <t>Cestas</t>
  </si>
  <si>
    <t>8h30</t>
  </si>
  <si>
    <t>1-Bande</t>
  </si>
  <si>
    <t>MERCIER Gérard</t>
  </si>
  <si>
    <t>011253 V</t>
  </si>
  <si>
    <t>Andernos</t>
  </si>
  <si>
    <t>10h00</t>
  </si>
  <si>
    <t>3-Bandes R et N3</t>
  </si>
  <si>
    <t>LATAPIE Patrick</t>
  </si>
  <si>
    <t>109210 K</t>
  </si>
  <si>
    <t>BILLARD Pierre</t>
  </si>
  <si>
    <t>142230 K</t>
  </si>
  <si>
    <t>ASPTT</t>
  </si>
  <si>
    <t>VERROU</t>
  </si>
  <si>
    <t>SARRAILH Nicolas</t>
  </si>
  <si>
    <t>011329 T</t>
  </si>
  <si>
    <t>URSA Eric</t>
  </si>
  <si>
    <t>011315 F</t>
  </si>
  <si>
    <t>PINTUREAU Mathias</t>
  </si>
  <si>
    <t>011502 K</t>
  </si>
  <si>
    <t>LESPES Jean Claude</t>
  </si>
  <si>
    <t>011667 T</t>
  </si>
  <si>
    <t>Arcachon</t>
  </si>
  <si>
    <t>11h30</t>
  </si>
  <si>
    <t>HEBRARD Sébastien</t>
  </si>
  <si>
    <t>011706 G</t>
  </si>
  <si>
    <t>CHAUVET Guy</t>
  </si>
  <si>
    <t>011367 F</t>
  </si>
  <si>
    <t>14h00</t>
  </si>
  <si>
    <t>VALDES Didier</t>
  </si>
  <si>
    <t>011551 H</t>
  </si>
  <si>
    <t>DELAHAYE Thierry</t>
  </si>
  <si>
    <t>132983 T</t>
  </si>
  <si>
    <t>Gradignan</t>
  </si>
  <si>
    <t>15h30</t>
  </si>
  <si>
    <t>BUTTNER Xavier</t>
  </si>
  <si>
    <t>011356 U</t>
  </si>
  <si>
    <t>DELAGE Michel</t>
  </si>
  <si>
    <t>100239 J</t>
  </si>
  <si>
    <t>17h00</t>
  </si>
  <si>
    <t>BERTHEREAU Alain</t>
  </si>
  <si>
    <t>011268 K</t>
  </si>
  <si>
    <t>N1</t>
  </si>
  <si>
    <t>REGAGNON Francis</t>
  </si>
  <si>
    <t>011334 Y</t>
  </si>
  <si>
    <t>18h30</t>
  </si>
  <si>
    <t>ESPADA Thibaut</t>
  </si>
  <si>
    <t>137114 Q</t>
  </si>
  <si>
    <t>BONNET Jacques</t>
  </si>
  <si>
    <t>012630 U</t>
  </si>
  <si>
    <t>SANCHO Jean</t>
  </si>
  <si>
    <t>011509 R</t>
  </si>
  <si>
    <t>AB Pau</t>
  </si>
  <si>
    <t>DORE Michel</t>
  </si>
  <si>
    <t>011208 C</t>
  </si>
  <si>
    <t>MOTTON Arnaud</t>
  </si>
  <si>
    <t>116409 H</t>
  </si>
  <si>
    <t>Mas</t>
  </si>
  <si>
    <t xml:space="preserve">FICHE DE RENSEIGNEMENTS DU TOURNOI </t>
  </si>
  <si>
    <t>Cette fiche, à saisir par le Directeur de jeu, a pour but de renseigner les dirigants de ligue sur le déroulement des compétitions et, si besoin en est, d'initialiser les dossiers de discipline au regard des articles du Code Sportif de la FFB. Joindre feuilles annexes dans les cas d'explications détaillées.</t>
  </si>
  <si>
    <t>Tour de Ranking N° :</t>
  </si>
  <si>
    <t>Lieu :</t>
  </si>
  <si>
    <t>Mode de jeu :</t>
  </si>
  <si>
    <t>Date :</t>
  </si>
  <si>
    <t>Directeur de jeu :</t>
  </si>
  <si>
    <t>Responsable de l'arbitrage :</t>
  </si>
  <si>
    <t>Joueurs Forfaits</t>
  </si>
  <si>
    <t>Noms</t>
  </si>
  <si>
    <t>Prénoms</t>
  </si>
  <si>
    <t>N° Licences</t>
  </si>
  <si>
    <t>Motifs</t>
  </si>
  <si>
    <t>Joueurs ne figurant pas dans le fichier des licenciés (noms et prénoms)</t>
  </si>
  <si>
    <r>
      <t xml:space="preserve">Avertissements donnés par les arbitres </t>
    </r>
    <r>
      <rPr>
        <i/>
        <sz val="10"/>
        <rFont val="Arial"/>
        <family val="2"/>
      </rPr>
      <t>(Nom du joueur et de l'arbitre)</t>
    </r>
  </si>
  <si>
    <r>
      <t xml:space="preserve">Disqualifications </t>
    </r>
    <r>
      <rPr>
        <i/>
        <sz val="10"/>
        <rFont val="Arial"/>
        <family val="2"/>
      </rPr>
      <t>(Nom du joueur et de la personne qui le disqualifie)</t>
    </r>
  </si>
  <si>
    <r>
      <t xml:space="preserve">Observations générales du tournoi </t>
    </r>
    <r>
      <rPr>
        <i/>
        <sz val="10"/>
        <rFont val="Arial"/>
        <family val="2"/>
      </rPr>
      <t>(mentionner tout incident)</t>
    </r>
  </si>
  <si>
    <t>RAS bon déroulement</t>
  </si>
  <si>
    <r>
      <t>Incidents survenus lors des matches</t>
    </r>
    <r>
      <rPr>
        <i/>
        <sz val="10"/>
        <rFont val="Arial"/>
        <family val="2"/>
      </rPr>
      <t xml:space="preserve"> (mentionner tout incident)</t>
    </r>
  </si>
  <si>
    <t>N°Séance</t>
  </si>
  <si>
    <t>N° Matches</t>
  </si>
  <si>
    <t>Horaire prévis.</t>
  </si>
  <si>
    <t>Joueur</t>
  </si>
  <si>
    <t>Catég.</t>
  </si>
  <si>
    <t>Pts</t>
  </si>
  <si>
    <t>Rep</t>
  </si>
  <si>
    <t>Moy</t>
  </si>
  <si>
    <t>Sér</t>
  </si>
  <si>
    <t>Rés.</t>
  </si>
  <si>
    <t>Match sur 3,10m</t>
  </si>
  <si>
    <t>Remarques</t>
  </si>
  <si>
    <t>durée</t>
  </si>
  <si>
    <t>9h00</t>
  </si>
  <si>
    <t>85mn</t>
  </si>
  <si>
    <t>x</t>
  </si>
  <si>
    <t>80mn</t>
  </si>
  <si>
    <t>10h30</t>
  </si>
  <si>
    <t>P1</t>
  </si>
  <si>
    <t>P3</t>
  </si>
  <si>
    <t>Perdants</t>
  </si>
  <si>
    <t>P2</t>
  </si>
  <si>
    <t>P4</t>
  </si>
  <si>
    <t>éliminés</t>
  </si>
  <si>
    <t>60mn</t>
  </si>
  <si>
    <t>V1</t>
  </si>
  <si>
    <t>V3</t>
  </si>
  <si>
    <t>75mn</t>
  </si>
  <si>
    <t>V2</t>
  </si>
  <si>
    <t>V4</t>
  </si>
  <si>
    <t>65mn</t>
  </si>
  <si>
    <t>12h00</t>
  </si>
  <si>
    <t>90mn</t>
  </si>
  <si>
    <t>14h30</t>
  </si>
  <si>
    <t>16h00</t>
  </si>
  <si>
    <t>17h30</t>
  </si>
  <si>
    <t>70mn</t>
  </si>
  <si>
    <t>115mn</t>
  </si>
  <si>
    <t>100mn</t>
  </si>
  <si>
    <t>19h00</t>
  </si>
  <si>
    <t>45mn</t>
  </si>
  <si>
    <r>
      <t>3</t>
    </r>
    <r>
      <rPr>
        <b/>
        <vertAlign val="superscript"/>
        <sz val="9"/>
        <rFont val="Arial"/>
        <family val="2"/>
      </rPr>
      <t>ème</t>
    </r>
    <r>
      <rPr>
        <b/>
        <sz val="9"/>
        <rFont val="Arial"/>
        <family val="2"/>
      </rPr>
      <t xml:space="preserve"> ou 4</t>
    </r>
    <r>
      <rPr>
        <b/>
        <vertAlign val="superscript"/>
        <sz val="9"/>
        <rFont val="Arial"/>
        <family val="2"/>
      </rPr>
      <t>ème</t>
    </r>
  </si>
  <si>
    <t>95mn</t>
  </si>
  <si>
    <r>
      <t>V=1</t>
    </r>
    <r>
      <rPr>
        <b/>
        <vertAlign val="superscript"/>
        <sz val="9"/>
        <rFont val="Arial"/>
        <family val="2"/>
      </rPr>
      <t>er</t>
    </r>
    <r>
      <rPr>
        <b/>
        <sz val="9"/>
        <rFont val="Arial"/>
        <family val="2"/>
      </rPr>
      <t>, P=2</t>
    </r>
    <r>
      <rPr>
        <b/>
        <vertAlign val="superscript"/>
        <sz val="9"/>
        <rFont val="Arial"/>
        <family val="2"/>
      </rPr>
      <t>ème</t>
    </r>
  </si>
  <si>
    <t>Match</t>
  </si>
  <si>
    <t>Résultats du joueur =</t>
  </si>
  <si>
    <t>Moy=</t>
  </si>
  <si>
    <t>D</t>
  </si>
  <si>
    <t>V</t>
  </si>
  <si>
    <t>VP</t>
  </si>
  <si>
    <t>Arbitres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</si>
</sst>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
    <numFmt numFmtId="166" formatCode="d\-mmm\-yy"/>
    <numFmt numFmtId="167" formatCode="h:mm"/>
  </numFmts>
  <fonts count="35">
    <font>
      <sz val="10"/>
      <name val="Arial"/>
      <family val="2"/>
    </font>
    <font>
      <sz val="10"/>
      <name val="Times New Roman"/>
      <family val="1"/>
    </font>
    <font>
      <b/>
      <u val="single"/>
      <sz val="14"/>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b/>
      <sz val="11"/>
      <name val="Times New Roman"/>
      <family val="1"/>
    </font>
    <font>
      <b/>
      <u val="single"/>
      <sz val="11"/>
      <name val="Times New Roman"/>
      <family val="1"/>
    </font>
    <font>
      <b/>
      <sz val="14"/>
      <name val="Times New Roman"/>
      <family val="1"/>
    </font>
    <font>
      <b/>
      <sz val="9"/>
      <name val="Arial"/>
      <family val="2"/>
    </font>
    <font>
      <b/>
      <sz val="16"/>
      <color indexed="12"/>
      <name val="Arial"/>
      <family val="2"/>
    </font>
    <font>
      <b/>
      <sz val="16"/>
      <name val="Arial"/>
      <family val="2"/>
    </font>
    <font>
      <b/>
      <sz val="10"/>
      <name val="Arial"/>
      <family val="2"/>
    </font>
    <font>
      <b/>
      <sz val="12"/>
      <name val="Arial"/>
      <family val="2"/>
    </font>
    <font>
      <b/>
      <sz val="12"/>
      <color indexed="10"/>
      <name val="Arial"/>
      <family val="2"/>
    </font>
    <font>
      <b/>
      <sz val="7"/>
      <name val="Arial"/>
      <family val="2"/>
    </font>
    <font>
      <b/>
      <i/>
      <u val="single"/>
      <sz val="11"/>
      <color indexed="10"/>
      <name val="Arial"/>
      <family val="2"/>
    </font>
    <font>
      <b/>
      <sz val="8"/>
      <name val="Arial"/>
      <family val="2"/>
    </font>
    <font>
      <b/>
      <u val="single"/>
      <sz val="12"/>
      <color indexed="10"/>
      <name val="Arial"/>
      <family val="2"/>
    </font>
    <font>
      <b/>
      <u val="single"/>
      <sz val="12"/>
      <name val="Arial"/>
      <family val="2"/>
    </font>
    <font>
      <b/>
      <vertAlign val="superscript"/>
      <sz val="12"/>
      <name val="Arial"/>
      <family val="2"/>
    </font>
    <font>
      <b/>
      <sz val="6"/>
      <name val="Arial"/>
      <family val="2"/>
    </font>
    <font>
      <sz val="8"/>
      <name val="Arial"/>
      <family val="2"/>
    </font>
    <font>
      <sz val="7"/>
      <name val="Arial"/>
      <family val="2"/>
    </font>
    <font>
      <b/>
      <sz val="12"/>
      <color indexed="12"/>
      <name val="Arial"/>
      <family val="2"/>
    </font>
    <font>
      <b/>
      <sz val="10"/>
      <color indexed="10"/>
      <name val="Arial"/>
      <family val="2"/>
    </font>
    <font>
      <b/>
      <sz val="12"/>
      <color indexed="11"/>
      <name val="Arial"/>
      <family val="2"/>
    </font>
    <font>
      <b/>
      <sz val="20"/>
      <name val="Arial"/>
      <family val="2"/>
    </font>
    <font>
      <b/>
      <i/>
      <sz val="10"/>
      <name val="Arial"/>
      <family val="2"/>
    </font>
    <font>
      <i/>
      <sz val="10"/>
      <name val="Arial"/>
      <family val="2"/>
    </font>
    <font>
      <b/>
      <sz val="10"/>
      <color indexed="12"/>
      <name val="Arial"/>
      <family val="2"/>
    </font>
    <font>
      <sz val="10"/>
      <color indexed="12"/>
      <name val="Arial"/>
      <family val="2"/>
    </font>
    <font>
      <b/>
      <vertAlign val="superscript"/>
      <sz val="9"/>
      <name val="Arial"/>
      <family val="2"/>
    </font>
    <font>
      <sz val="8"/>
      <name val="Tahoma"/>
      <family val="2"/>
    </font>
  </fonts>
  <fills count="6">
    <fill>
      <patternFill/>
    </fill>
    <fill>
      <patternFill patternType="gray125"/>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s>
  <borders count="106">
    <border>
      <left/>
      <right/>
      <top/>
      <bottom/>
      <diagonal/>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double">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color indexed="63"/>
      </right>
      <top style="double">
        <color indexed="8"/>
      </top>
      <bottom style="thin">
        <color indexed="8"/>
      </bottom>
    </border>
    <border>
      <left>
        <color indexed="63"/>
      </left>
      <right style="hair">
        <color indexed="8"/>
      </right>
      <top style="double">
        <color indexed="8"/>
      </top>
      <bottom style="thin">
        <color indexed="8"/>
      </bottom>
    </border>
    <border>
      <left style="hair">
        <color indexed="8"/>
      </left>
      <right style="thin">
        <color indexed="8"/>
      </right>
      <top style="double">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hair">
        <color indexed="8"/>
      </bottom>
    </border>
    <border>
      <left style="thin">
        <color indexed="8"/>
      </left>
      <right style="double">
        <color indexed="8"/>
      </right>
      <top>
        <color indexed="63"/>
      </top>
      <bottom style="hair">
        <color indexed="8"/>
      </bottom>
    </border>
    <border>
      <left style="double">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double">
        <color indexed="8"/>
      </right>
      <top style="hair">
        <color indexed="8"/>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style="hair">
        <color indexed="8"/>
      </top>
      <bottom style="hair">
        <color indexed="8"/>
      </bottom>
    </border>
    <border>
      <left style="double">
        <color indexed="8"/>
      </left>
      <right style="thin">
        <color indexed="8"/>
      </right>
      <top style="hair">
        <color indexed="8"/>
      </top>
      <bottom>
        <color indexed="63"/>
      </bottom>
    </border>
    <border>
      <left style="thin">
        <color indexed="8"/>
      </left>
      <right style="hair">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color indexed="63"/>
      </bottom>
    </border>
    <border>
      <left style="medium">
        <color indexed="8"/>
      </left>
      <right style="thin">
        <color indexed="8"/>
      </right>
      <top style="medium">
        <color indexed="8"/>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medium">
        <color indexed="8"/>
      </bottom>
    </border>
    <border>
      <left style="medium">
        <color indexed="8"/>
      </left>
      <right>
        <color indexed="63"/>
      </right>
      <top style="thin">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color indexed="8"/>
      </left>
      <right>
        <color indexed="63"/>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hair">
        <color indexed="8"/>
      </top>
      <bottom style="double">
        <color indexed="8"/>
      </bottom>
    </border>
    <border>
      <left style="double">
        <color indexed="8"/>
      </left>
      <right style="double">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85">
    <xf numFmtId="0" fontId="0" fillId="0" borderId="0" xfId="0" applyAlignment="1">
      <alignment/>
    </xf>
    <xf numFmtId="0" fontId="1" fillId="0" borderId="0" xfId="0" applyFont="1" applyAlignment="1">
      <alignment wrapText="1"/>
    </xf>
    <xf numFmtId="0" fontId="2" fillId="0" borderId="0" xfId="0" applyFont="1" applyAlignment="1">
      <alignment horizontal="center" vertical="center" wrapText="1"/>
    </xf>
    <xf numFmtId="0" fontId="0" fillId="0" borderId="0" xfId="0" applyAlignment="1">
      <alignment vertical="center"/>
    </xf>
    <xf numFmtId="0" fontId="3" fillId="0" borderId="0" xfId="0" applyFont="1" applyAlignment="1">
      <alignment horizontal="justify" vertical="center" wrapText="1"/>
    </xf>
    <xf numFmtId="0" fontId="4" fillId="2" borderId="0" xfId="0" applyFont="1" applyFill="1" applyAlignment="1">
      <alignment horizontal="justify" vertical="center" wrapText="1"/>
    </xf>
    <xf numFmtId="0" fontId="6" fillId="0" borderId="0" xfId="0" applyFont="1" applyAlignment="1">
      <alignment horizontal="left" vertical="center" wrapText="1" indent="1"/>
    </xf>
    <xf numFmtId="0" fontId="7" fillId="0" borderId="0" xfId="0" applyFont="1" applyAlignment="1">
      <alignment horizontal="left" vertical="center" wrapText="1" indent="1"/>
    </xf>
    <xf numFmtId="0" fontId="6" fillId="0" borderId="0" xfId="0" applyFont="1" applyAlignment="1">
      <alignment horizontal="justify" vertical="center" wrapText="1"/>
    </xf>
    <xf numFmtId="0" fontId="8" fillId="0" borderId="0" xfId="0" applyFont="1" applyAlignment="1">
      <alignment horizontal="center" vertical="center" wrapText="1"/>
    </xf>
    <xf numFmtId="0" fontId="7" fillId="0" borderId="0" xfId="0" applyFont="1" applyAlignment="1">
      <alignment horizontal="justify" vertical="center" wrapText="1"/>
    </xf>
    <xf numFmtId="0" fontId="4" fillId="0" borderId="0" xfId="0" applyFont="1" applyAlignment="1">
      <alignment horizontal="left" vertical="center" wrapText="1" indent="1"/>
    </xf>
    <xf numFmtId="0" fontId="9" fillId="2" borderId="0" xfId="0" applyFont="1" applyFill="1" applyAlignment="1">
      <alignment horizontal="justify" wrapText="1"/>
    </xf>
    <xf numFmtId="0" fontId="10" fillId="0" borderId="0" xfId="0" applyFont="1" applyAlignment="1">
      <alignment horizontal="center" vertical="center"/>
    </xf>
    <xf numFmtId="0" fontId="12" fillId="0" borderId="0" xfId="0" applyFont="1" applyFill="1" applyBorder="1" applyAlignment="1">
      <alignment horizontal="center" vertical="center"/>
    </xf>
    <xf numFmtId="0" fontId="0" fillId="0" borderId="0" xfId="0" applyFill="1" applyBorder="1" applyAlignment="1">
      <alignment vertical="center"/>
    </xf>
    <xf numFmtId="0" fontId="13" fillId="0" borderId="0" xfId="0" applyFont="1" applyFill="1" applyBorder="1" applyAlignment="1">
      <alignment horizontal="left" vertical="center"/>
    </xf>
    <xf numFmtId="0" fontId="0" fillId="0" borderId="0" xfId="0" applyFill="1" applyAlignment="1">
      <alignment vertical="center"/>
    </xf>
    <xf numFmtId="0" fontId="0" fillId="0" borderId="0" xfId="0" applyFont="1" applyAlignment="1">
      <alignment/>
    </xf>
    <xf numFmtId="0" fontId="14"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xf>
    <xf numFmtId="0" fontId="10" fillId="0" borderId="0" xfId="0" applyFont="1" applyAlignment="1" applyProtection="1">
      <alignment vertical="center"/>
      <protection locked="0"/>
    </xf>
    <xf numFmtId="0" fontId="15" fillId="0" borderId="0" xfId="0" applyFont="1" applyFill="1" applyBorder="1" applyAlignment="1">
      <alignment horizontal="center" vertical="center"/>
    </xf>
    <xf numFmtId="0" fontId="10" fillId="0" borderId="0" xfId="0" applyFont="1" applyAlignment="1">
      <alignment horizontal="left" vertical="center"/>
    </xf>
    <xf numFmtId="0" fontId="13" fillId="0" borderId="0" xfId="0" applyFont="1" applyFill="1" applyBorder="1" applyAlignment="1">
      <alignment horizontal="center" vertical="center"/>
    </xf>
    <xf numFmtId="0" fontId="10" fillId="0" borderId="0" xfId="0" applyFont="1" applyFill="1" applyBorder="1" applyAlignment="1">
      <alignment vertical="center"/>
    </xf>
    <xf numFmtId="0" fontId="16"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7" fillId="0" borderId="0"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Border="1" applyAlignment="1">
      <alignment horizontal="center" vertical="center"/>
    </xf>
    <xf numFmtId="0" fontId="18" fillId="0" borderId="0" xfId="0" applyFont="1" applyAlignment="1">
      <alignment vertical="center"/>
    </xf>
    <xf numFmtId="0" fontId="14" fillId="0" borderId="1" xfId="0" applyFont="1" applyBorder="1" applyAlignment="1">
      <alignment horizontal="righ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right" vertical="center"/>
    </xf>
    <xf numFmtId="0" fontId="18" fillId="0" borderId="7" xfId="0" applyFont="1" applyFill="1" applyBorder="1" applyAlignment="1">
      <alignment horizontal="center" vertical="center"/>
    </xf>
    <xf numFmtId="0" fontId="22"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0" fillId="0" borderId="0" xfId="0" applyFont="1" applyAlignment="1">
      <alignment horizontal="left" vertical="center"/>
    </xf>
    <xf numFmtId="0" fontId="18" fillId="0" borderId="15" xfId="0" applyFont="1" applyFill="1" applyBorder="1" applyAlignment="1">
      <alignment horizontal="center" vertical="center"/>
    </xf>
    <xf numFmtId="0" fontId="23" fillId="0" borderId="16"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164" fontId="23" fillId="0" borderId="19" xfId="0" applyNumberFormat="1" applyFont="1" applyBorder="1" applyAlignment="1">
      <alignment horizontal="center" vertical="center"/>
    </xf>
    <xf numFmtId="1" fontId="23" fillId="0" borderId="16" xfId="0" applyNumberFormat="1" applyFont="1" applyBorder="1" applyAlignment="1">
      <alignment horizontal="center" vertical="center"/>
    </xf>
    <xf numFmtId="165" fontId="23" fillId="0" borderId="20" xfId="0" applyNumberFormat="1" applyFont="1" applyBorder="1" applyAlignment="1" applyProtection="1">
      <alignment horizontal="center" vertical="center"/>
      <protection locked="0"/>
    </xf>
    <xf numFmtId="165" fontId="23" fillId="0" borderId="19" xfId="0" applyNumberFormat="1" applyFont="1" applyBorder="1" applyAlignment="1" applyProtection="1">
      <alignment horizontal="center" vertical="center"/>
      <protection locked="0"/>
    </xf>
    <xf numFmtId="165" fontId="23" fillId="0" borderId="21" xfId="0" applyNumberFormat="1" applyFont="1" applyBorder="1" applyAlignment="1" applyProtection="1">
      <alignment horizontal="center" vertical="center"/>
      <protection locked="0"/>
    </xf>
    <xf numFmtId="0" fontId="18" fillId="0" borderId="22" xfId="0" applyFont="1" applyBorder="1" applyAlignment="1">
      <alignment horizontal="center" vertical="center"/>
    </xf>
    <xf numFmtId="0" fontId="13" fillId="0" borderId="23" xfId="0" applyFont="1" applyBorder="1" applyAlignment="1">
      <alignment horizontal="center" vertical="center"/>
    </xf>
    <xf numFmtId="0" fontId="13" fillId="3" borderId="24" xfId="0" applyFont="1" applyFill="1" applyBorder="1" applyAlignment="1">
      <alignment horizontal="center" vertical="center"/>
    </xf>
    <xf numFmtId="0" fontId="18" fillId="0" borderId="25" xfId="0" applyFont="1" applyFill="1" applyBorder="1" applyAlignment="1">
      <alignment horizontal="center" vertical="center"/>
    </xf>
    <xf numFmtId="0" fontId="23" fillId="0" borderId="26" xfId="0" applyFont="1"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left" vertical="center"/>
    </xf>
    <xf numFmtId="0" fontId="23" fillId="0" borderId="28" xfId="0" applyFont="1" applyBorder="1" applyAlignment="1">
      <alignment horizontal="center" vertical="center"/>
    </xf>
    <xf numFmtId="164" fontId="23" fillId="0" borderId="28" xfId="0" applyNumberFormat="1" applyFont="1" applyBorder="1" applyAlignment="1">
      <alignment horizontal="center" vertical="center"/>
    </xf>
    <xf numFmtId="1" fontId="23" fillId="0" borderId="28" xfId="0" applyNumberFormat="1" applyFont="1" applyBorder="1" applyAlignment="1">
      <alignment horizontal="center" vertical="center"/>
    </xf>
    <xf numFmtId="165" fontId="23" fillId="0" borderId="29" xfId="0" applyNumberFormat="1" applyFont="1" applyBorder="1" applyAlignment="1" applyProtection="1">
      <alignment horizontal="center" vertical="center"/>
      <protection locked="0"/>
    </xf>
    <xf numFmtId="165" fontId="23" fillId="0" borderId="28" xfId="0" applyNumberFormat="1" applyFont="1" applyBorder="1" applyAlignment="1" applyProtection="1">
      <alignment horizontal="center" vertical="center"/>
      <protection locked="0"/>
    </xf>
    <xf numFmtId="165" fontId="23" fillId="0" borderId="27" xfId="0" applyNumberFormat="1" applyFont="1" applyBorder="1" applyAlignment="1" applyProtection="1">
      <alignment horizontal="center" vertical="center"/>
      <protection locked="0"/>
    </xf>
    <xf numFmtId="0" fontId="18" fillId="0" borderId="30"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lignment horizontal="center" vertical="center"/>
    </xf>
    <xf numFmtId="0" fontId="13" fillId="3" borderId="30" xfId="0" applyFont="1" applyFill="1" applyBorder="1" applyAlignment="1">
      <alignment horizontal="center" vertical="center"/>
    </xf>
    <xf numFmtId="164" fontId="23" fillId="0" borderId="28" xfId="0" applyNumberFormat="1" applyFont="1" applyFill="1" applyBorder="1" applyAlignment="1">
      <alignment horizontal="center" vertical="center"/>
    </xf>
    <xf numFmtId="0" fontId="23" fillId="0" borderId="32" xfId="0" applyFont="1" applyBorder="1" applyAlignment="1">
      <alignment vertical="center"/>
    </xf>
    <xf numFmtId="0" fontId="23" fillId="0" borderId="32" xfId="0" applyFont="1" applyBorder="1" applyAlignment="1">
      <alignment horizontal="center" vertical="center"/>
    </xf>
    <xf numFmtId="0" fontId="23" fillId="0" borderId="33" xfId="0" applyFont="1" applyBorder="1" applyAlignment="1">
      <alignment horizontal="left" vertical="center"/>
    </xf>
    <xf numFmtId="0" fontId="23" fillId="0" borderId="34" xfId="0" applyFont="1" applyBorder="1" applyAlignment="1">
      <alignment horizontal="center" vertical="center"/>
    </xf>
    <xf numFmtId="0" fontId="23" fillId="0" borderId="35" xfId="0" applyFont="1" applyBorder="1" applyAlignment="1">
      <alignmen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164" fontId="23" fillId="0" borderId="36" xfId="0" applyNumberFormat="1" applyFont="1" applyBorder="1" applyAlignment="1">
      <alignment horizontal="center" vertical="center"/>
    </xf>
    <xf numFmtId="1" fontId="23" fillId="0" borderId="36" xfId="0" applyNumberFormat="1" applyFont="1" applyBorder="1" applyAlignment="1">
      <alignment horizontal="center" vertical="center"/>
    </xf>
    <xf numFmtId="0" fontId="23" fillId="0" borderId="29" xfId="0" applyFont="1" applyBorder="1" applyAlignment="1">
      <alignment vertical="center"/>
    </xf>
    <xf numFmtId="1" fontId="23" fillId="0" borderId="37" xfId="0" applyNumberFormat="1" applyFont="1" applyBorder="1" applyAlignment="1">
      <alignment horizontal="center" vertical="center"/>
    </xf>
    <xf numFmtId="0" fontId="18" fillId="0" borderId="38" xfId="0" applyFont="1" applyFill="1" applyBorder="1" applyAlignment="1">
      <alignment horizontal="center" vertical="center"/>
    </xf>
    <xf numFmtId="164" fontId="23" fillId="0" borderId="34" xfId="0" applyNumberFormat="1" applyFont="1" applyBorder="1" applyAlignment="1">
      <alignment horizontal="center" vertical="center"/>
    </xf>
    <xf numFmtId="1" fontId="23" fillId="0" borderId="34" xfId="0" applyNumberFormat="1" applyFont="1" applyBorder="1" applyAlignment="1">
      <alignment horizontal="center" vertical="center"/>
    </xf>
    <xf numFmtId="165" fontId="23" fillId="0" borderId="39" xfId="0" applyNumberFormat="1" applyFont="1" applyBorder="1" applyAlignment="1" applyProtection="1">
      <alignment horizontal="center" vertical="center"/>
      <protection locked="0"/>
    </xf>
    <xf numFmtId="165" fontId="23" fillId="0" borderId="34" xfId="0" applyNumberFormat="1" applyFont="1" applyBorder="1" applyAlignment="1" applyProtection="1">
      <alignment horizontal="center" vertical="center"/>
      <protection locked="0"/>
    </xf>
    <xf numFmtId="165" fontId="23" fillId="0" borderId="33" xfId="0" applyNumberFormat="1" applyFont="1" applyBorder="1" applyAlignment="1" applyProtection="1">
      <alignment horizontal="center" vertical="center"/>
      <protection locked="0"/>
    </xf>
    <xf numFmtId="0" fontId="18" fillId="0" borderId="40" xfId="0" applyFont="1" applyBorder="1" applyAlignment="1">
      <alignment horizontal="center" vertical="center"/>
    </xf>
    <xf numFmtId="0" fontId="13" fillId="3" borderId="41" xfId="0" applyFont="1" applyFill="1" applyBorder="1" applyAlignment="1">
      <alignment horizontal="center" vertical="center"/>
    </xf>
    <xf numFmtId="0" fontId="16" fillId="0" borderId="42" xfId="0" applyFont="1" applyFill="1" applyBorder="1" applyAlignment="1">
      <alignment horizontal="center" vertical="center"/>
    </xf>
    <xf numFmtId="0" fontId="24" fillId="0" borderId="42" xfId="0" applyFont="1" applyFill="1" applyBorder="1" applyAlignment="1">
      <alignment vertical="center"/>
    </xf>
    <xf numFmtId="0" fontId="24" fillId="0" borderId="42" xfId="0" applyFont="1" applyFill="1" applyBorder="1" applyAlignment="1">
      <alignment horizontal="center" vertical="center"/>
    </xf>
    <xf numFmtId="0" fontId="24" fillId="0" borderId="42" xfId="0" applyFont="1" applyFill="1" applyBorder="1" applyAlignment="1">
      <alignment horizontal="left" vertical="center"/>
    </xf>
    <xf numFmtId="2" fontId="24" fillId="0" borderId="42" xfId="0" applyNumberFormat="1" applyFont="1" applyFill="1" applyBorder="1" applyAlignment="1">
      <alignment horizontal="center" vertical="center"/>
    </xf>
    <xf numFmtId="1" fontId="24" fillId="0" borderId="42" xfId="0" applyNumberFormat="1"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2" fontId="24" fillId="0" borderId="0" xfId="0" applyNumberFormat="1" applyFont="1" applyFill="1" applyBorder="1" applyAlignment="1">
      <alignment horizontal="center" vertical="center"/>
    </xf>
    <xf numFmtId="1" fontId="24" fillId="0" borderId="0" xfId="0" applyNumberFormat="1" applyFont="1" applyFill="1" applyBorder="1" applyAlignment="1">
      <alignment horizontal="center" vertical="center"/>
    </xf>
    <xf numFmtId="0" fontId="0" fillId="4" borderId="43" xfId="0" applyFill="1" applyBorder="1" applyAlignment="1">
      <alignment vertical="top"/>
    </xf>
    <xf numFmtId="0" fontId="0" fillId="4" borderId="42" xfId="0" applyFill="1" applyBorder="1" applyAlignment="1">
      <alignment vertical="top"/>
    </xf>
    <xf numFmtId="0" fontId="0" fillId="4" borderId="44" xfId="0" applyFill="1" applyBorder="1" applyAlignment="1">
      <alignment vertical="top"/>
    </xf>
    <xf numFmtId="0" fontId="0" fillId="0" borderId="0" xfId="0" applyAlignment="1">
      <alignment vertical="top"/>
    </xf>
    <xf numFmtId="0" fontId="28" fillId="0" borderId="0" xfId="0" applyFont="1" applyAlignment="1">
      <alignment vertical="top"/>
    </xf>
    <xf numFmtId="0" fontId="13" fillId="0" borderId="0" xfId="0" applyFont="1" applyAlignment="1">
      <alignment horizontal="left" vertical="top"/>
    </xf>
    <xf numFmtId="0" fontId="29" fillId="4" borderId="45" xfId="0" applyFont="1" applyFill="1" applyBorder="1" applyAlignment="1">
      <alignment horizontal="center" vertical="top"/>
    </xf>
    <xf numFmtId="0" fontId="29" fillId="4" borderId="1" xfId="0" applyFont="1" applyFill="1" applyBorder="1" applyAlignment="1">
      <alignment horizontal="center" vertical="top"/>
    </xf>
    <xf numFmtId="0" fontId="29" fillId="4" borderId="2" xfId="0" applyFont="1" applyFill="1" applyBorder="1" applyAlignment="1">
      <alignment horizontal="center" vertical="top"/>
    </xf>
    <xf numFmtId="0" fontId="13" fillId="4" borderId="12" xfId="0" applyFont="1" applyFill="1" applyBorder="1" applyAlignment="1">
      <alignment vertical="top"/>
    </xf>
    <xf numFmtId="0" fontId="0" fillId="4" borderId="46" xfId="0" applyFill="1" applyBorder="1" applyAlignment="1">
      <alignment vertical="top"/>
    </xf>
    <xf numFmtId="0" fontId="0" fillId="0" borderId="13" xfId="0" applyBorder="1" applyAlignment="1">
      <alignment horizontal="center" vertical="top"/>
    </xf>
    <xf numFmtId="0" fontId="13" fillId="4" borderId="13" xfId="0" applyFont="1" applyFill="1" applyBorder="1" applyAlignment="1">
      <alignment vertical="top"/>
    </xf>
    <xf numFmtId="0" fontId="0" fillId="0" borderId="47" xfId="0" applyBorder="1" applyAlignment="1">
      <alignment horizontal="left" vertical="top"/>
    </xf>
    <xf numFmtId="0" fontId="0" fillId="4" borderId="47" xfId="0" applyFill="1" applyBorder="1" applyAlignment="1">
      <alignment vertical="top"/>
    </xf>
    <xf numFmtId="166" fontId="0" fillId="0" borderId="47" xfId="0" applyNumberFormat="1" applyBorder="1" applyAlignment="1">
      <alignment horizontal="left" vertical="top"/>
    </xf>
    <xf numFmtId="0" fontId="0" fillId="0" borderId="46" xfId="0" applyBorder="1" applyAlignment="1">
      <alignment vertical="top"/>
    </xf>
    <xf numFmtId="0" fontId="0" fillId="0" borderId="47" xfId="0" applyBorder="1" applyAlignment="1">
      <alignment vertical="top"/>
    </xf>
    <xf numFmtId="0" fontId="13" fillId="4" borderId="13" xfId="0" applyFont="1" applyFill="1" applyBorder="1" applyAlignment="1">
      <alignment horizontal="center" vertical="top"/>
    </xf>
    <xf numFmtId="0" fontId="13" fillId="4" borderId="12" xfId="0" applyFont="1" applyFill="1" applyBorder="1" applyAlignment="1">
      <alignment horizontal="center" vertical="top"/>
    </xf>
    <xf numFmtId="0" fontId="0" fillId="0" borderId="0" xfId="0" applyBorder="1" applyAlignment="1">
      <alignment vertical="top"/>
    </xf>
    <xf numFmtId="0" fontId="0" fillId="0" borderId="13"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13" fillId="4" borderId="48" xfId="0" applyFont="1" applyFill="1" applyBorder="1" applyAlignment="1">
      <alignment vertical="top"/>
    </xf>
    <xf numFmtId="0" fontId="0" fillId="4" borderId="49" xfId="0" applyFill="1" applyBorder="1" applyAlignment="1">
      <alignment vertical="top"/>
    </xf>
    <xf numFmtId="0" fontId="0" fillId="4" borderId="50" xfId="0" applyFill="1" applyBorder="1" applyAlignment="1">
      <alignment vertical="top"/>
    </xf>
    <xf numFmtId="164" fontId="0" fillId="0" borderId="0" xfId="0" applyNumberFormat="1" applyAlignment="1">
      <alignment/>
    </xf>
    <xf numFmtId="0" fontId="0" fillId="0" borderId="0" xfId="0" applyAlignment="1" applyProtection="1">
      <alignment/>
      <protection locked="0"/>
    </xf>
    <xf numFmtId="0" fontId="18" fillId="0" borderId="51" xfId="0" applyFont="1" applyBorder="1" applyAlignment="1">
      <alignment horizontal="center" vertical="center"/>
    </xf>
    <xf numFmtId="0" fontId="16" fillId="0" borderId="52" xfId="0" applyFont="1" applyBorder="1" applyAlignment="1">
      <alignment horizontal="center" vertical="center" wrapText="1"/>
    </xf>
    <xf numFmtId="167" fontId="18" fillId="0" borderId="53" xfId="0" applyNumberFormat="1" applyFont="1" applyBorder="1" applyAlignment="1">
      <alignment horizontal="center" vertical="center" wrapText="1"/>
    </xf>
    <xf numFmtId="0" fontId="18" fillId="0" borderId="53" xfId="0" applyFont="1" applyBorder="1" applyAlignment="1">
      <alignment horizontal="center" vertical="center"/>
    </xf>
    <xf numFmtId="0" fontId="18" fillId="0" borderId="54" xfId="0" applyFont="1" applyBorder="1" applyAlignment="1">
      <alignment horizontal="center" vertical="center"/>
    </xf>
    <xf numFmtId="1" fontId="18" fillId="0" borderId="53" xfId="0" applyNumberFormat="1" applyFont="1" applyBorder="1" applyAlignment="1">
      <alignment horizontal="center" vertical="center"/>
    </xf>
    <xf numFmtId="164" fontId="18" fillId="0" borderId="53" xfId="0" applyNumberFormat="1" applyFont="1" applyBorder="1" applyAlignment="1">
      <alignment horizontal="center" vertical="center"/>
    </xf>
    <xf numFmtId="1" fontId="18" fillId="0" borderId="55" xfId="0" applyNumberFormat="1" applyFont="1" applyBorder="1" applyAlignment="1">
      <alignment horizontal="center" vertical="center"/>
    </xf>
    <xf numFmtId="1" fontId="18" fillId="0" borderId="55" xfId="0" applyNumberFormat="1" applyFont="1" applyBorder="1" applyAlignment="1" applyProtection="1">
      <alignment horizontal="center" vertical="center"/>
      <protection/>
    </xf>
    <xf numFmtId="0" fontId="0" fillId="0" borderId="56" xfId="0" applyBorder="1" applyAlignment="1">
      <alignment vertical="center"/>
    </xf>
    <xf numFmtId="1" fontId="18" fillId="0" borderId="53" xfId="0" applyNumberFormat="1" applyFont="1" applyBorder="1" applyAlignment="1" applyProtection="1">
      <alignment horizontal="center" vertical="center"/>
      <protection locked="0"/>
    </xf>
    <xf numFmtId="0" fontId="18" fillId="0" borderId="51" xfId="0" applyFont="1" applyBorder="1" applyAlignment="1">
      <alignment horizontal="center" vertical="center" wrapText="1"/>
    </xf>
    <xf numFmtId="0" fontId="18" fillId="0" borderId="57" xfId="0" applyFont="1" applyBorder="1" applyAlignment="1">
      <alignment horizontal="center" vertical="center" wrapText="1"/>
    </xf>
    <xf numFmtId="0" fontId="18" fillId="5" borderId="57" xfId="0" applyFont="1" applyFill="1" applyBorder="1" applyAlignment="1">
      <alignment horizontal="center" vertical="center" wrapText="1"/>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31" fillId="4" borderId="60" xfId="0" applyFont="1" applyFill="1" applyBorder="1" applyAlignment="1">
      <alignment horizontal="center" vertical="center"/>
    </xf>
    <xf numFmtId="0" fontId="32" fillId="4" borderId="13" xfId="0" applyFont="1" applyFill="1" applyBorder="1" applyAlignment="1">
      <alignment vertical="center"/>
    </xf>
    <xf numFmtId="0" fontId="32" fillId="4" borderId="13" xfId="0" applyFont="1" applyFill="1" applyBorder="1" applyAlignment="1">
      <alignment horizontal="center" vertical="center"/>
    </xf>
    <xf numFmtId="1" fontId="0" fillId="4" borderId="60" xfId="0" applyNumberFormat="1" applyFill="1" applyBorder="1" applyAlignment="1" applyProtection="1">
      <alignment vertical="center"/>
      <protection locked="0"/>
    </xf>
    <xf numFmtId="164" fontId="0" fillId="4" borderId="60" xfId="0" applyNumberFormat="1" applyFill="1" applyBorder="1" applyAlignment="1">
      <alignment vertical="center"/>
    </xf>
    <xf numFmtId="1" fontId="0" fillId="4" borderId="61" xfId="0" applyNumberFormat="1" applyFill="1" applyBorder="1" applyAlignment="1" applyProtection="1">
      <alignment vertical="center"/>
      <protection locked="0"/>
    </xf>
    <xf numFmtId="1" fontId="0" fillId="4" borderId="62" xfId="0" applyNumberFormat="1" applyFill="1" applyBorder="1" applyAlignment="1" applyProtection="1">
      <alignment horizontal="center" vertical="center"/>
      <protection/>
    </xf>
    <xf numFmtId="0" fontId="0" fillId="4" borderId="56" xfId="0" applyFill="1" applyBorder="1" applyAlignment="1">
      <alignment vertical="center"/>
    </xf>
    <xf numFmtId="0" fontId="31" fillId="4" borderId="63" xfId="0" applyFont="1" applyFill="1" applyBorder="1" applyAlignment="1">
      <alignment horizontal="center" vertical="center"/>
    </xf>
    <xf numFmtId="1" fontId="0" fillId="4" borderId="64" xfId="0" applyNumberFormat="1" applyFill="1" applyBorder="1" applyAlignment="1" applyProtection="1">
      <alignment vertical="center"/>
      <protection locked="0"/>
    </xf>
    <xf numFmtId="164" fontId="0" fillId="4" borderId="64" xfId="0" applyNumberFormat="1" applyFill="1" applyBorder="1" applyAlignment="1">
      <alignment vertical="center"/>
    </xf>
    <xf numFmtId="0" fontId="0" fillId="4" borderId="65" xfId="0" applyFill="1" applyBorder="1" applyAlignment="1" applyProtection="1">
      <alignment horizontal="center" vertical="center"/>
      <protection locked="0"/>
    </xf>
    <xf numFmtId="0" fontId="13" fillId="4" borderId="62" xfId="0" applyFont="1" applyFill="1" applyBorder="1" applyAlignment="1">
      <alignment horizontal="center" vertical="center"/>
    </xf>
    <xf numFmtId="0" fontId="0" fillId="5" borderId="65" xfId="0" applyFill="1" applyBorder="1" applyAlignment="1" applyProtection="1">
      <alignment horizontal="center"/>
      <protection locked="0"/>
    </xf>
    <xf numFmtId="0" fontId="13" fillId="0" borderId="66" xfId="0" applyFont="1" applyBorder="1" applyAlignment="1">
      <alignment horizontal="center" vertical="center"/>
    </xf>
    <xf numFmtId="0" fontId="31" fillId="0" borderId="13" xfId="0" applyFont="1" applyBorder="1" applyAlignment="1">
      <alignment horizontal="center" vertical="center"/>
    </xf>
    <xf numFmtId="0" fontId="32" fillId="0" borderId="13" xfId="0" applyFont="1" applyBorder="1" applyAlignment="1">
      <alignment vertical="center"/>
    </xf>
    <xf numFmtId="0" fontId="32" fillId="0" borderId="13" xfId="0" applyFont="1" applyBorder="1" applyAlignment="1">
      <alignment horizontal="center" vertical="center"/>
    </xf>
    <xf numFmtId="1" fontId="0" fillId="0" borderId="13" xfId="0" applyNumberFormat="1" applyBorder="1" applyAlignment="1" applyProtection="1">
      <alignment vertical="center"/>
      <protection locked="0"/>
    </xf>
    <xf numFmtId="164" fontId="0" fillId="0" borderId="13" xfId="0" applyNumberFormat="1" applyBorder="1" applyAlignment="1">
      <alignment vertical="center"/>
    </xf>
    <xf numFmtId="1" fontId="0" fillId="0" borderId="12" xfId="0" applyNumberFormat="1" applyBorder="1" applyAlignment="1" applyProtection="1">
      <alignment vertical="center"/>
      <protection locked="0"/>
    </xf>
    <xf numFmtId="1" fontId="0" fillId="0" borderId="67" xfId="0" applyNumberFormat="1" applyBorder="1" applyAlignment="1" applyProtection="1">
      <alignment horizontal="center" vertical="center"/>
      <protection/>
    </xf>
    <xf numFmtId="0" fontId="0" fillId="0" borderId="68" xfId="0" applyBorder="1" applyAlignment="1">
      <alignment vertical="center"/>
    </xf>
    <xf numFmtId="0" fontId="31" fillId="0" borderId="47" xfId="0" applyFont="1" applyBorder="1" applyAlignment="1">
      <alignment horizontal="center" vertical="center"/>
    </xf>
    <xf numFmtId="0" fontId="0" fillId="0" borderId="69" xfId="0" applyBorder="1" applyAlignment="1" applyProtection="1">
      <alignment horizontal="center" vertical="center"/>
      <protection locked="0"/>
    </xf>
    <xf numFmtId="0" fontId="13" fillId="0" borderId="67" xfId="0" applyFont="1" applyBorder="1" applyAlignment="1">
      <alignment horizontal="center" vertical="center"/>
    </xf>
    <xf numFmtId="0" fontId="0" fillId="5" borderId="69" xfId="0" applyFont="1" applyFill="1" applyBorder="1" applyAlignment="1" applyProtection="1">
      <alignment horizontal="center"/>
      <protection locked="0"/>
    </xf>
    <xf numFmtId="0" fontId="0" fillId="0" borderId="69" xfId="0" applyFont="1" applyBorder="1" applyAlignment="1" applyProtection="1">
      <alignment horizontal="center" vertical="center"/>
      <protection locked="0"/>
    </xf>
    <xf numFmtId="0" fontId="13" fillId="0" borderId="70" xfId="0" applyFont="1" applyBorder="1" applyAlignment="1">
      <alignment horizontal="center" vertical="center"/>
    </xf>
    <xf numFmtId="0" fontId="31" fillId="0" borderId="71" xfId="0" applyFont="1" applyBorder="1" applyAlignment="1">
      <alignment horizontal="center" vertical="center"/>
    </xf>
    <xf numFmtId="0" fontId="32" fillId="0" borderId="71" xfId="0" applyFont="1" applyBorder="1" applyAlignment="1">
      <alignment vertical="center"/>
    </xf>
    <xf numFmtId="0" fontId="32" fillId="0" borderId="71" xfId="0" applyFont="1" applyBorder="1" applyAlignment="1">
      <alignment horizontal="center" vertical="center"/>
    </xf>
    <xf numFmtId="1" fontId="0" fillId="0" borderId="71" xfId="0" applyNumberFormat="1" applyBorder="1" applyAlignment="1" applyProtection="1">
      <alignment vertical="center"/>
      <protection locked="0"/>
    </xf>
    <xf numFmtId="164" fontId="0" fillId="0" borderId="72" xfId="0" applyNumberFormat="1" applyBorder="1" applyAlignment="1">
      <alignment vertical="center"/>
    </xf>
    <xf numFmtId="1" fontId="0" fillId="0" borderId="73" xfId="0" applyNumberFormat="1" applyBorder="1" applyAlignment="1" applyProtection="1">
      <alignment vertical="center"/>
      <protection locked="0"/>
    </xf>
    <xf numFmtId="1" fontId="0" fillId="0" borderId="74" xfId="0" applyNumberFormat="1" applyBorder="1" applyAlignment="1" applyProtection="1">
      <alignment horizontal="center" vertical="center"/>
      <protection/>
    </xf>
    <xf numFmtId="0" fontId="0" fillId="0" borderId="58" xfId="0" applyBorder="1" applyAlignment="1">
      <alignment vertical="center"/>
    </xf>
    <xf numFmtId="0" fontId="31" fillId="0" borderId="75" xfId="0" applyFont="1" applyBorder="1" applyAlignment="1">
      <alignment horizontal="center" vertical="center"/>
    </xf>
    <xf numFmtId="1" fontId="0" fillId="0" borderId="72" xfId="0" applyNumberFormat="1" applyBorder="1" applyAlignment="1" applyProtection="1">
      <alignment vertical="center"/>
      <protection locked="0"/>
    </xf>
    <xf numFmtId="1" fontId="0" fillId="0" borderId="76" xfId="0" applyNumberFormat="1" applyBorder="1" applyAlignment="1" applyProtection="1">
      <alignment horizontal="center" vertical="center"/>
      <protection/>
    </xf>
    <xf numFmtId="0" fontId="0" fillId="0" borderId="77" xfId="0" applyFont="1" applyBorder="1" applyAlignment="1" applyProtection="1">
      <alignment horizontal="center" vertical="center"/>
      <protection locked="0"/>
    </xf>
    <xf numFmtId="0" fontId="13" fillId="0" borderId="74" xfId="0" applyFont="1" applyBorder="1" applyAlignment="1">
      <alignment horizontal="center" vertical="center"/>
    </xf>
    <xf numFmtId="0" fontId="0" fillId="5" borderId="77" xfId="0" applyFont="1" applyFill="1" applyBorder="1" applyAlignment="1" applyProtection="1">
      <alignment horizontal="center"/>
      <protection locked="0"/>
    </xf>
    <xf numFmtId="0" fontId="13" fillId="0" borderId="78" xfId="0" applyFont="1" applyBorder="1" applyAlignment="1">
      <alignment horizontal="center" vertical="center"/>
    </xf>
    <xf numFmtId="0" fontId="13" fillId="4" borderId="13" xfId="0" applyFont="1" applyFill="1" applyBorder="1" applyAlignment="1">
      <alignment horizontal="center" vertical="center"/>
    </xf>
    <xf numFmtId="0" fontId="0" fillId="4" borderId="72" xfId="0" applyFill="1" applyBorder="1" applyAlignment="1">
      <alignment vertical="center"/>
    </xf>
    <xf numFmtId="0" fontId="0" fillId="4" borderId="13" xfId="0" applyFont="1" applyFill="1" applyBorder="1" applyAlignment="1">
      <alignment horizontal="center" vertical="center"/>
    </xf>
    <xf numFmtId="1" fontId="0" fillId="4" borderId="72" xfId="0" applyNumberFormat="1" applyFill="1" applyBorder="1" applyAlignment="1" applyProtection="1">
      <alignment vertical="center"/>
      <protection locked="0"/>
    </xf>
    <xf numFmtId="1" fontId="0" fillId="4" borderId="79" xfId="0" applyNumberFormat="1" applyFill="1" applyBorder="1" applyAlignment="1" applyProtection="1">
      <alignment vertical="center"/>
      <protection locked="0"/>
    </xf>
    <xf numFmtId="0" fontId="0" fillId="4" borderId="80" xfId="0" applyFill="1" applyBorder="1" applyAlignment="1">
      <alignment vertical="center"/>
    </xf>
    <xf numFmtId="0" fontId="13" fillId="4" borderId="81" xfId="0" applyFont="1" applyFill="1" applyBorder="1" applyAlignment="1">
      <alignment horizontal="center" vertical="center"/>
    </xf>
    <xf numFmtId="0" fontId="0" fillId="4" borderId="64" xfId="0" applyFill="1" applyBorder="1" applyAlignment="1">
      <alignment vertical="center"/>
    </xf>
    <xf numFmtId="0" fontId="0" fillId="4" borderId="60" xfId="0" applyFont="1" applyFill="1" applyBorder="1" applyAlignment="1">
      <alignment horizontal="center" vertical="center"/>
    </xf>
    <xf numFmtId="0" fontId="0" fillId="4" borderId="82" xfId="0" applyFill="1" applyBorder="1" applyAlignment="1" applyProtection="1">
      <alignment horizontal="center" vertical="center"/>
      <protection locked="0"/>
    </xf>
    <xf numFmtId="0" fontId="13" fillId="4" borderId="56" xfId="0" applyFont="1" applyFill="1" applyBorder="1" applyAlignment="1">
      <alignment horizontal="center" vertical="center"/>
    </xf>
    <xf numFmtId="0" fontId="13" fillId="3" borderId="13" xfId="0" applyFont="1" applyFill="1" applyBorder="1" applyAlignment="1">
      <alignment horizontal="center" vertical="center"/>
    </xf>
    <xf numFmtId="0" fontId="0" fillId="3" borderId="13" xfId="0" applyFill="1" applyBorder="1" applyAlignment="1">
      <alignment vertical="center"/>
    </xf>
    <xf numFmtId="0" fontId="0" fillId="3" borderId="13" xfId="0" applyFont="1" applyFill="1" applyBorder="1" applyAlignment="1">
      <alignment horizontal="center" vertical="center"/>
    </xf>
    <xf numFmtId="1" fontId="0" fillId="3" borderId="13" xfId="0" applyNumberFormat="1" applyFill="1" applyBorder="1" applyAlignment="1" applyProtection="1">
      <alignment vertical="center"/>
      <protection locked="0"/>
    </xf>
    <xf numFmtId="164" fontId="0" fillId="3" borderId="13" xfId="0" applyNumberFormat="1" applyFill="1" applyBorder="1" applyAlignment="1">
      <alignment vertical="center"/>
    </xf>
    <xf numFmtId="1" fontId="0" fillId="3" borderId="12" xfId="0" applyNumberFormat="1" applyFill="1" applyBorder="1" applyAlignment="1" applyProtection="1">
      <alignment vertical="center"/>
      <protection locked="0"/>
    </xf>
    <xf numFmtId="1" fontId="0" fillId="3" borderId="67" xfId="0" applyNumberFormat="1" applyFill="1" applyBorder="1" applyAlignment="1" applyProtection="1">
      <alignment horizontal="center" vertical="center"/>
      <protection/>
    </xf>
    <xf numFmtId="0" fontId="0" fillId="3" borderId="80" xfId="0" applyFill="1" applyBorder="1" applyAlignment="1">
      <alignment vertical="center"/>
    </xf>
    <xf numFmtId="0" fontId="13" fillId="3" borderId="66" xfId="0" applyFont="1" applyFill="1" applyBorder="1" applyAlignment="1">
      <alignment horizontal="center" vertical="center"/>
    </xf>
    <xf numFmtId="0" fontId="0" fillId="3" borderId="83" xfId="0" applyFill="1" applyBorder="1" applyAlignment="1" applyProtection="1">
      <alignment horizontal="center" vertical="center"/>
      <protection locked="0"/>
    </xf>
    <xf numFmtId="0" fontId="13" fillId="3" borderId="84" xfId="0" applyFont="1" applyFill="1" applyBorder="1" applyAlignment="1">
      <alignment horizontal="center" vertical="center"/>
    </xf>
    <xf numFmtId="0" fontId="0" fillId="3" borderId="72" xfId="0" applyFill="1" applyBorder="1" applyAlignment="1">
      <alignment vertical="center"/>
    </xf>
    <xf numFmtId="0" fontId="0" fillId="3" borderId="83" xfId="0" applyFont="1" applyFill="1" applyBorder="1" applyAlignment="1" applyProtection="1">
      <alignment horizontal="center" vertical="center"/>
      <protection locked="0"/>
    </xf>
    <xf numFmtId="0" fontId="13" fillId="3" borderId="71" xfId="0" applyFont="1" applyFill="1" applyBorder="1" applyAlignment="1">
      <alignment horizontal="center" vertical="center"/>
    </xf>
    <xf numFmtId="0" fontId="0" fillId="3" borderId="71" xfId="0" applyFill="1" applyBorder="1" applyAlignment="1">
      <alignment vertical="center"/>
    </xf>
    <xf numFmtId="0" fontId="0" fillId="3" borderId="71" xfId="0" applyFont="1" applyFill="1" applyBorder="1" applyAlignment="1">
      <alignment horizontal="center" vertical="center"/>
    </xf>
    <xf numFmtId="1" fontId="0" fillId="3" borderId="71" xfId="0" applyNumberFormat="1" applyFill="1" applyBorder="1" applyAlignment="1" applyProtection="1">
      <alignment vertical="center"/>
      <protection locked="0"/>
    </xf>
    <xf numFmtId="164" fontId="0" fillId="3" borderId="71" xfId="0" applyNumberFormat="1" applyFill="1" applyBorder="1" applyAlignment="1">
      <alignment vertical="center"/>
    </xf>
    <xf numFmtId="1" fontId="0" fillId="3" borderId="73" xfId="0" applyNumberFormat="1" applyFill="1" applyBorder="1" applyAlignment="1" applyProtection="1">
      <alignment vertical="center"/>
      <protection locked="0"/>
    </xf>
    <xf numFmtId="1" fontId="0" fillId="3" borderId="74" xfId="0" applyNumberFormat="1" applyFill="1" applyBorder="1" applyAlignment="1" applyProtection="1">
      <alignment horizontal="center" vertical="center"/>
      <protection/>
    </xf>
    <xf numFmtId="0" fontId="0" fillId="3" borderId="85" xfId="0" applyFill="1" applyBorder="1" applyAlignment="1">
      <alignment vertical="center"/>
    </xf>
    <xf numFmtId="0" fontId="13" fillId="3" borderId="70" xfId="0" applyFont="1" applyFill="1" applyBorder="1" applyAlignment="1">
      <alignment horizontal="center" vertical="center"/>
    </xf>
    <xf numFmtId="0" fontId="0" fillId="3" borderId="86" xfId="0" applyFont="1" applyFill="1" applyBorder="1" applyAlignment="1" applyProtection="1">
      <alignment horizontal="center" vertical="center"/>
      <protection locked="0"/>
    </xf>
    <xf numFmtId="0" fontId="13" fillId="3" borderId="58" xfId="0" applyFont="1" applyFill="1" applyBorder="1" applyAlignment="1">
      <alignment horizontal="center" vertical="center"/>
    </xf>
    <xf numFmtId="0" fontId="13" fillId="0" borderId="51" xfId="0" applyFont="1" applyBorder="1" applyAlignment="1">
      <alignment horizontal="center" vertical="center"/>
    </xf>
    <xf numFmtId="0" fontId="13" fillId="0" borderId="13" xfId="0" applyFont="1" applyBorder="1" applyAlignment="1">
      <alignment horizontal="center" vertical="center"/>
    </xf>
    <xf numFmtId="0" fontId="0" fillId="0" borderId="13" xfId="0" applyBorder="1" applyAlignment="1">
      <alignment vertical="center"/>
    </xf>
    <xf numFmtId="0" fontId="0" fillId="0" borderId="13" xfId="0" applyFont="1" applyBorder="1" applyAlignment="1">
      <alignment horizontal="center" vertical="center"/>
    </xf>
    <xf numFmtId="1" fontId="0" fillId="0" borderId="60" xfId="0" applyNumberFormat="1" applyBorder="1" applyAlignment="1" applyProtection="1">
      <alignment vertical="center"/>
      <protection locked="0"/>
    </xf>
    <xf numFmtId="164" fontId="0" fillId="0" borderId="60" xfId="0" applyNumberFormat="1" applyBorder="1" applyAlignment="1">
      <alignment vertical="center"/>
    </xf>
    <xf numFmtId="1" fontId="0" fillId="0" borderId="61" xfId="0" applyNumberFormat="1" applyBorder="1" applyAlignment="1" applyProtection="1">
      <alignment vertical="center"/>
      <protection locked="0"/>
    </xf>
    <xf numFmtId="1" fontId="0" fillId="0" borderId="62" xfId="0" applyNumberFormat="1" applyBorder="1" applyAlignment="1" applyProtection="1">
      <alignment horizontal="center" vertical="center"/>
      <protection/>
    </xf>
    <xf numFmtId="1" fontId="0" fillId="0" borderId="64" xfId="0" applyNumberFormat="1" applyBorder="1" applyAlignment="1" applyProtection="1">
      <alignment vertical="center"/>
      <protection locked="0"/>
    </xf>
    <xf numFmtId="164" fontId="0" fillId="0" borderId="64" xfId="0" applyNumberFormat="1" applyBorder="1" applyAlignment="1">
      <alignment vertical="center"/>
    </xf>
    <xf numFmtId="0" fontId="0" fillId="0" borderId="65" xfId="0" applyBorder="1" applyAlignment="1" applyProtection="1">
      <alignment horizontal="center" vertical="center"/>
      <protection locked="0"/>
    </xf>
    <xf numFmtId="0" fontId="13" fillId="0" borderId="56" xfId="0" applyFont="1" applyBorder="1" applyAlignment="1">
      <alignment horizontal="center" vertical="center"/>
    </xf>
    <xf numFmtId="0" fontId="13" fillId="0" borderId="87" xfId="0" applyFont="1" applyBorder="1" applyAlignment="1">
      <alignment horizontal="center" vertical="center"/>
    </xf>
    <xf numFmtId="0" fontId="0" fillId="0" borderId="72" xfId="0" applyBorder="1" applyAlignment="1">
      <alignment vertical="center"/>
    </xf>
    <xf numFmtId="0" fontId="13" fillId="0" borderId="84" xfId="0" applyFont="1" applyBorder="1" applyAlignment="1">
      <alignment horizontal="center" vertical="center"/>
    </xf>
    <xf numFmtId="0" fontId="31" fillId="0" borderId="72" xfId="0" applyFont="1" applyBorder="1" applyAlignment="1">
      <alignment horizontal="center" vertical="center"/>
    </xf>
    <xf numFmtId="0" fontId="32" fillId="0" borderId="72" xfId="0" applyFont="1" applyBorder="1" applyAlignment="1">
      <alignment vertical="center"/>
    </xf>
    <xf numFmtId="164" fontId="0" fillId="0" borderId="71" xfId="0" applyNumberFormat="1" applyBorder="1" applyAlignment="1">
      <alignment vertical="center"/>
    </xf>
    <xf numFmtId="0" fontId="0" fillId="0" borderId="71" xfId="0" applyBorder="1" applyAlignment="1">
      <alignment vertical="center"/>
    </xf>
    <xf numFmtId="0" fontId="0" fillId="0" borderId="71" xfId="0" applyFont="1" applyBorder="1" applyAlignment="1">
      <alignment horizontal="center" vertical="center"/>
    </xf>
    <xf numFmtId="1" fontId="0" fillId="3" borderId="60" xfId="0" applyNumberFormat="1" applyFill="1" applyBorder="1" applyAlignment="1" applyProtection="1">
      <alignment vertical="center"/>
      <protection locked="0"/>
    </xf>
    <xf numFmtId="164" fontId="0" fillId="3" borderId="60" xfId="0" applyNumberFormat="1" applyFill="1" applyBorder="1" applyAlignment="1">
      <alignment vertical="center"/>
    </xf>
    <xf numFmtId="1" fontId="0" fillId="3" borderId="61" xfId="0" applyNumberFormat="1" applyFill="1" applyBorder="1" applyAlignment="1" applyProtection="1">
      <alignment vertical="center"/>
      <protection locked="0"/>
    </xf>
    <xf numFmtId="1" fontId="0" fillId="3" borderId="62" xfId="0" applyNumberFormat="1" applyFill="1" applyBorder="1" applyAlignment="1" applyProtection="1">
      <alignment horizontal="center" vertical="center"/>
      <protection/>
    </xf>
    <xf numFmtId="0" fontId="0" fillId="3" borderId="56" xfId="0" applyFill="1" applyBorder="1" applyAlignment="1">
      <alignment vertical="center"/>
    </xf>
    <xf numFmtId="1" fontId="0" fillId="3" borderId="64" xfId="0" applyNumberFormat="1" applyFill="1" applyBorder="1" applyAlignment="1" applyProtection="1">
      <alignment vertical="center"/>
      <protection locked="0"/>
    </xf>
    <xf numFmtId="164" fontId="0" fillId="3" borderId="64" xfId="0" applyNumberFormat="1" applyFill="1" applyBorder="1" applyAlignment="1">
      <alignment vertical="center"/>
    </xf>
    <xf numFmtId="0" fontId="0" fillId="3" borderId="65" xfId="0" applyFill="1" applyBorder="1" applyAlignment="1" applyProtection="1">
      <alignment horizontal="center" vertical="center"/>
      <protection locked="0"/>
    </xf>
    <xf numFmtId="0" fontId="13" fillId="3" borderId="56" xfId="0" applyFont="1" applyFill="1" applyBorder="1" applyAlignment="1">
      <alignment horizontal="center" vertical="center"/>
    </xf>
    <xf numFmtId="0" fontId="13" fillId="3" borderId="87" xfId="0" applyFont="1" applyFill="1" applyBorder="1" applyAlignment="1">
      <alignment horizontal="center" vertical="center"/>
    </xf>
    <xf numFmtId="0" fontId="0" fillId="3" borderId="68" xfId="0" applyFill="1" applyBorder="1" applyAlignment="1">
      <alignment vertical="center"/>
    </xf>
    <xf numFmtId="0" fontId="0" fillId="3" borderId="69" xfId="0" applyFill="1" applyBorder="1" applyAlignment="1" applyProtection="1">
      <alignment horizontal="center" vertical="center"/>
      <protection locked="0"/>
    </xf>
    <xf numFmtId="0" fontId="31" fillId="3" borderId="72" xfId="0" applyFont="1" applyFill="1" applyBorder="1" applyAlignment="1">
      <alignment horizontal="center" vertical="center"/>
    </xf>
    <xf numFmtId="0" fontId="32" fillId="3" borderId="72" xfId="0" applyFont="1" applyFill="1" applyBorder="1" applyAlignment="1">
      <alignment vertical="center"/>
    </xf>
    <xf numFmtId="0" fontId="32" fillId="3" borderId="13" xfId="0" applyFont="1" applyFill="1" applyBorder="1" applyAlignment="1">
      <alignment horizontal="center" vertical="center"/>
    </xf>
    <xf numFmtId="0" fontId="0" fillId="3" borderId="69" xfId="0" applyFont="1" applyFill="1" applyBorder="1" applyAlignment="1" applyProtection="1">
      <alignment horizontal="center" vertical="center"/>
      <protection locked="0"/>
    </xf>
    <xf numFmtId="0" fontId="31" fillId="3" borderId="71" xfId="0" applyFont="1" applyFill="1" applyBorder="1" applyAlignment="1">
      <alignment horizontal="center" vertical="center"/>
    </xf>
    <xf numFmtId="0" fontId="32" fillId="3" borderId="71" xfId="0" applyFont="1" applyFill="1" applyBorder="1" applyAlignment="1">
      <alignment vertical="center"/>
    </xf>
    <xf numFmtId="0" fontId="32" fillId="3" borderId="71" xfId="0" applyFont="1" applyFill="1" applyBorder="1" applyAlignment="1">
      <alignment horizontal="center" vertical="center"/>
    </xf>
    <xf numFmtId="0" fontId="0" fillId="3" borderId="58" xfId="0" applyFill="1" applyBorder="1" applyAlignment="1">
      <alignment vertical="center"/>
    </xf>
    <xf numFmtId="0" fontId="0" fillId="3" borderId="77" xfId="0" applyFont="1" applyFill="1" applyBorder="1" applyAlignment="1" applyProtection="1">
      <alignment horizontal="center" vertical="center"/>
      <protection locked="0"/>
    </xf>
    <xf numFmtId="0" fontId="13" fillId="0" borderId="60" xfId="0" applyFont="1" applyBorder="1" applyAlignment="1">
      <alignment horizontal="center" vertical="center"/>
    </xf>
    <xf numFmtId="0" fontId="0" fillId="0" borderId="60" xfId="0" applyBorder="1" applyAlignment="1">
      <alignment vertical="center"/>
    </xf>
    <xf numFmtId="0" fontId="32" fillId="0" borderId="60" xfId="0" applyFont="1" applyBorder="1" applyAlignment="1">
      <alignment horizontal="center" vertical="center"/>
    </xf>
    <xf numFmtId="0" fontId="0" fillId="0" borderId="80" xfId="0" applyBorder="1" applyAlignment="1">
      <alignment vertical="center"/>
    </xf>
    <xf numFmtId="0" fontId="0" fillId="0" borderId="84" xfId="0" applyFont="1" applyBorder="1" applyAlignment="1" applyProtection="1">
      <alignment horizontal="center" vertical="center"/>
      <protection locked="0"/>
    </xf>
    <xf numFmtId="0" fontId="13" fillId="0" borderId="71" xfId="0" applyFont="1" applyBorder="1" applyAlignment="1">
      <alignment horizontal="center" vertical="center"/>
    </xf>
    <xf numFmtId="1" fontId="0" fillId="0" borderId="88" xfId="0" applyNumberFormat="1" applyBorder="1" applyAlignment="1" applyProtection="1">
      <alignment vertical="center"/>
      <protection locked="0"/>
    </xf>
    <xf numFmtId="1" fontId="0" fillId="0" borderId="89" xfId="0" applyNumberFormat="1" applyBorder="1" applyAlignment="1" applyProtection="1">
      <alignment vertical="center"/>
      <protection locked="0"/>
    </xf>
    <xf numFmtId="0" fontId="0" fillId="0" borderId="85" xfId="0" applyBorder="1" applyAlignment="1">
      <alignment vertical="center"/>
    </xf>
    <xf numFmtId="0" fontId="0" fillId="0" borderId="58" xfId="0" applyFont="1" applyBorder="1" applyAlignment="1" applyProtection="1">
      <alignment horizontal="center" vertical="center"/>
      <protection locked="0"/>
    </xf>
    <xf numFmtId="0" fontId="13" fillId="0" borderId="90" xfId="0" applyFont="1" applyBorder="1" applyAlignment="1">
      <alignment horizontal="center" vertical="center"/>
    </xf>
    <xf numFmtId="0" fontId="32" fillId="0" borderId="72" xfId="0" applyFont="1" applyBorder="1" applyAlignment="1">
      <alignment horizontal="center" vertical="center"/>
    </xf>
    <xf numFmtId="1" fontId="0" fillId="0" borderId="91" xfId="0" applyNumberFormat="1" applyBorder="1" applyAlignment="1" applyProtection="1">
      <alignment vertical="center"/>
      <protection locked="0"/>
    </xf>
    <xf numFmtId="1" fontId="0" fillId="0" borderId="92" xfId="0" applyNumberFormat="1" applyBorder="1" applyAlignment="1" applyProtection="1">
      <alignment vertical="center"/>
      <protection locked="0"/>
    </xf>
    <xf numFmtId="0" fontId="0" fillId="0" borderId="68" xfId="0" applyFont="1" applyBorder="1" applyAlignment="1" applyProtection="1">
      <alignment horizontal="center" vertical="center"/>
      <protection locked="0"/>
    </xf>
    <xf numFmtId="0" fontId="10" fillId="0" borderId="93" xfId="0" applyFont="1" applyBorder="1" applyAlignment="1">
      <alignment horizontal="center" vertical="center"/>
    </xf>
    <xf numFmtId="0" fontId="0" fillId="0" borderId="88" xfId="0" applyBorder="1" applyAlignment="1">
      <alignment vertical="center"/>
    </xf>
    <xf numFmtId="1" fontId="0" fillId="0" borderId="94" xfId="0" applyNumberFormat="1" applyBorder="1" applyAlignment="1" applyProtection="1">
      <alignment vertical="center"/>
      <protection locked="0"/>
    </xf>
    <xf numFmtId="1" fontId="0" fillId="0" borderId="48" xfId="0" applyNumberFormat="1" applyBorder="1" applyAlignment="1" applyProtection="1">
      <alignment vertical="center"/>
      <protection locked="0"/>
    </xf>
    <xf numFmtId="0" fontId="0" fillId="0" borderId="95" xfId="0" applyFont="1" applyBorder="1" applyAlignment="1" applyProtection="1">
      <alignment horizontal="center" vertical="center"/>
      <protection locked="0"/>
    </xf>
    <xf numFmtId="0" fontId="13" fillId="0" borderId="96" xfId="0" applyFont="1" applyBorder="1" applyAlignment="1">
      <alignment horizontal="center" vertical="center"/>
    </xf>
    <xf numFmtId="167" fontId="0" fillId="0" borderId="53" xfId="0" applyNumberFormat="1" applyFont="1" applyBorder="1" applyAlignment="1" applyProtection="1">
      <alignment horizontal="center" vertical="center"/>
      <protection locked="0"/>
    </xf>
    <xf numFmtId="0" fontId="13" fillId="0" borderId="88" xfId="0" applyFont="1" applyBorder="1" applyAlignment="1">
      <alignment horizontal="center" vertical="center"/>
    </xf>
    <xf numFmtId="1" fontId="0" fillId="0" borderId="53" xfId="0" applyNumberFormat="1" applyBorder="1" applyAlignment="1" applyProtection="1">
      <alignment vertical="center"/>
      <protection locked="0"/>
    </xf>
    <xf numFmtId="164" fontId="0" fillId="0" borderId="53" xfId="0" applyNumberFormat="1" applyBorder="1" applyAlignment="1">
      <alignment vertical="center"/>
    </xf>
    <xf numFmtId="1" fontId="0" fillId="0" borderId="55" xfId="0" applyNumberFormat="1" applyBorder="1" applyAlignment="1" applyProtection="1">
      <alignment vertical="center"/>
      <protection locked="0"/>
    </xf>
    <xf numFmtId="0" fontId="0" fillId="0" borderId="51" xfId="0" applyBorder="1" applyAlignment="1">
      <alignment vertical="center"/>
    </xf>
    <xf numFmtId="0" fontId="13" fillId="0" borderId="52" xfId="0" applyFont="1" applyBorder="1" applyAlignment="1">
      <alignment horizontal="center" vertical="center"/>
    </xf>
    <xf numFmtId="1" fontId="0" fillId="0" borderId="57" xfId="0" applyNumberFormat="1" applyBorder="1" applyAlignment="1" applyProtection="1">
      <alignment horizontal="center" vertical="center"/>
      <protection/>
    </xf>
    <xf numFmtId="0" fontId="0" fillId="0" borderId="51" xfId="0" applyFont="1" applyBorder="1" applyAlignment="1" applyProtection="1">
      <alignment horizontal="center" vertical="center"/>
      <protection locked="0"/>
    </xf>
    <xf numFmtId="0" fontId="10" fillId="0" borderId="57" xfId="0" applyFont="1" applyBorder="1" applyAlignment="1">
      <alignment horizontal="center" vertical="center"/>
    </xf>
    <xf numFmtId="0" fontId="0" fillId="5" borderId="51" xfId="0" applyFont="1" applyFill="1" applyBorder="1" applyAlignment="1" applyProtection="1">
      <alignment horizontal="center"/>
      <protection locked="0"/>
    </xf>
    <xf numFmtId="1" fontId="0" fillId="0" borderId="0" xfId="0" applyNumberFormat="1" applyAlignment="1">
      <alignment/>
    </xf>
    <xf numFmtId="0" fontId="13" fillId="0" borderId="52" xfId="0" applyFont="1" applyBorder="1" applyAlignment="1">
      <alignment horizontal="center"/>
    </xf>
    <xf numFmtId="1" fontId="18" fillId="0" borderId="57" xfId="0" applyNumberFormat="1" applyFont="1" applyBorder="1" applyAlignment="1" applyProtection="1">
      <alignment horizontal="center" vertical="center"/>
      <protection/>
    </xf>
    <xf numFmtId="0" fontId="13" fillId="0" borderId="97" xfId="0" applyFont="1" applyBorder="1" applyAlignment="1">
      <alignment/>
    </xf>
    <xf numFmtId="1" fontId="0" fillId="0" borderId="51" xfId="0" applyNumberFormat="1" applyBorder="1" applyAlignment="1">
      <alignment/>
    </xf>
    <xf numFmtId="0" fontId="0" fillId="0" borderId="98" xfId="0" applyBorder="1" applyAlignment="1">
      <alignment/>
    </xf>
    <xf numFmtId="0" fontId="13" fillId="0" borderId="0" xfId="0" applyFont="1" applyAlignment="1">
      <alignment/>
    </xf>
    <xf numFmtId="164" fontId="0" fillId="0" borderId="51" xfId="0" applyNumberFormat="1" applyBorder="1" applyAlignment="1">
      <alignment/>
    </xf>
    <xf numFmtId="0" fontId="0" fillId="0" borderId="0" xfId="0" applyAlignment="1">
      <alignment horizontal="center"/>
    </xf>
    <xf numFmtId="0" fontId="0" fillId="0" borderId="0" xfId="0" applyAlignment="1" applyProtection="1">
      <alignment horizontal="center"/>
      <protection/>
    </xf>
    <xf numFmtId="0" fontId="31" fillId="0" borderId="60" xfId="0" applyFont="1" applyBorder="1" applyAlignment="1">
      <alignment horizontal="center" vertical="center"/>
    </xf>
    <xf numFmtId="0" fontId="31" fillId="0" borderId="63" xfId="0" applyFont="1" applyBorder="1" applyAlignment="1">
      <alignment horizontal="center" vertical="center"/>
    </xf>
    <xf numFmtId="1" fontId="0" fillId="0" borderId="64" xfId="0" applyNumberFormat="1" applyBorder="1" applyAlignment="1" applyProtection="1">
      <alignment vertical="center"/>
      <protection/>
    </xf>
    <xf numFmtId="0" fontId="13" fillId="0" borderId="62" xfId="0" applyFont="1" applyBorder="1" applyAlignment="1">
      <alignment horizontal="center" vertical="center"/>
    </xf>
    <xf numFmtId="0" fontId="0" fillId="0" borderId="56" xfId="0" applyFont="1" applyBorder="1" applyAlignment="1">
      <alignment horizontal="center"/>
    </xf>
    <xf numFmtId="1" fontId="0" fillId="0" borderId="13" xfId="0" applyNumberFormat="1" applyBorder="1" applyAlignment="1" applyProtection="1">
      <alignment vertical="center"/>
      <protection/>
    </xf>
    <xf numFmtId="0" fontId="0" fillId="0" borderId="68" xfId="0" applyFont="1" applyBorder="1" applyAlignment="1">
      <alignment horizontal="center"/>
    </xf>
    <xf numFmtId="1" fontId="0" fillId="0" borderId="72" xfId="0" applyNumberFormat="1" applyBorder="1" applyAlignment="1" applyProtection="1">
      <alignment vertical="center"/>
      <protection/>
    </xf>
    <xf numFmtId="0" fontId="0" fillId="0" borderId="77" xfId="0" applyBorder="1" applyAlignment="1" applyProtection="1">
      <alignment horizontal="center" vertical="center"/>
      <protection locked="0"/>
    </xf>
    <xf numFmtId="0" fontId="0" fillId="0" borderId="58" xfId="0" applyFont="1" applyBorder="1" applyAlignment="1">
      <alignment horizontal="center"/>
    </xf>
    <xf numFmtId="1" fontId="0" fillId="0" borderId="79" xfId="0" applyNumberFormat="1" applyBorder="1" applyAlignment="1" applyProtection="1">
      <alignment vertical="center"/>
      <protection locked="0"/>
    </xf>
    <xf numFmtId="0" fontId="13" fillId="0" borderId="81" xfId="0" applyFont="1" applyBorder="1" applyAlignment="1">
      <alignment horizontal="center" vertical="center"/>
    </xf>
    <xf numFmtId="0" fontId="0" fillId="0" borderId="64" xfId="0" applyBorder="1" applyAlignment="1">
      <alignment vertical="center"/>
    </xf>
    <xf numFmtId="0" fontId="0" fillId="0" borderId="60" xfId="0" applyFont="1" applyBorder="1" applyAlignment="1">
      <alignment horizontal="center" vertical="center"/>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1" fontId="0" fillId="0" borderId="71" xfId="0" applyNumberFormat="1" applyBorder="1" applyAlignment="1" applyProtection="1">
      <alignment vertical="center"/>
      <protection/>
    </xf>
    <xf numFmtId="0" fontId="0" fillId="0" borderId="86"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99" xfId="0" applyBorder="1" applyAlignment="1">
      <alignment/>
    </xf>
    <xf numFmtId="0" fontId="0" fillId="0" borderId="99" xfId="0" applyBorder="1" applyAlignment="1">
      <alignment horizontal="center"/>
    </xf>
    <xf numFmtId="164" fontId="0" fillId="0" borderId="99" xfId="0" applyNumberFormat="1" applyBorder="1" applyAlignment="1">
      <alignment/>
    </xf>
    <xf numFmtId="0" fontId="0" fillId="0" borderId="99" xfId="0" applyBorder="1" applyAlignment="1" applyProtection="1">
      <alignment horizontal="center"/>
      <protection/>
    </xf>
    <xf numFmtId="0" fontId="0" fillId="0" borderId="99" xfId="0" applyBorder="1" applyAlignment="1" applyProtection="1">
      <alignment horizontal="center"/>
      <protection locked="0"/>
    </xf>
    <xf numFmtId="0" fontId="0" fillId="0" borderId="51" xfId="0" applyBorder="1" applyAlignment="1">
      <alignment horizontal="center" vertical="center"/>
    </xf>
    <xf numFmtId="0" fontId="0" fillId="0" borderId="0" xfId="0" applyBorder="1" applyAlignment="1">
      <alignment/>
    </xf>
    <xf numFmtId="164" fontId="0" fillId="0" borderId="0" xfId="0" applyNumberFormat="1" applyBorder="1" applyAlignment="1">
      <alignment/>
    </xf>
    <xf numFmtId="167" fontId="0" fillId="0" borderId="53" xfId="0" applyNumberFormat="1"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1" xfId="0" applyBorder="1" applyAlignment="1">
      <alignment horizontal="center"/>
    </xf>
    <xf numFmtId="2" fontId="18" fillId="0" borderId="53" xfId="0" applyNumberFormat="1" applyFont="1" applyBorder="1" applyAlignment="1">
      <alignment horizontal="center" vertical="center"/>
    </xf>
    <xf numFmtId="0" fontId="0" fillId="0" borderId="51" xfId="0" applyBorder="1" applyAlignment="1">
      <alignment/>
    </xf>
    <xf numFmtId="0" fontId="11" fillId="0" borderId="100" xfId="0" applyFont="1" applyFill="1" applyBorder="1" applyAlignment="1">
      <alignment horizontal="center" vertical="center"/>
    </xf>
    <xf numFmtId="0" fontId="11" fillId="0" borderId="10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center" indent="4"/>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21" fillId="0" borderId="1" xfId="0" applyFont="1" applyBorder="1" applyAlignment="1">
      <alignment horizontal="left" vertical="center"/>
    </xf>
    <xf numFmtId="0" fontId="14" fillId="0" borderId="1" xfId="0" applyFont="1" applyBorder="1" applyAlignment="1">
      <alignment horizontal="right" vertical="center"/>
    </xf>
    <xf numFmtId="0" fontId="13" fillId="0" borderId="102"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104" xfId="0" applyFont="1" applyBorder="1" applyAlignment="1">
      <alignment horizontal="center" vertical="center"/>
    </xf>
    <xf numFmtId="0" fontId="28" fillId="4" borderId="105" xfId="0" applyFont="1" applyFill="1" applyBorder="1" applyAlignment="1">
      <alignment horizontal="center" vertical="top"/>
    </xf>
    <xf numFmtId="0" fontId="13" fillId="4" borderId="105" xfId="0" applyFont="1" applyFill="1" applyBorder="1" applyAlignment="1">
      <alignment horizontal="center" vertical="center" wrapText="1"/>
    </xf>
    <xf numFmtId="0" fontId="13" fillId="4" borderId="13" xfId="0" applyFont="1" applyFill="1" applyBorder="1" applyAlignment="1">
      <alignment horizontal="left" vertical="top"/>
    </xf>
    <xf numFmtId="0" fontId="13" fillId="4" borderId="13" xfId="0" applyFont="1" applyFill="1" applyBorder="1" applyAlignment="1">
      <alignment horizontal="center" vertical="top"/>
    </xf>
    <xf numFmtId="0" fontId="0" fillId="0" borderId="13" xfId="0" applyBorder="1" applyAlignment="1" applyProtection="1">
      <alignment horizontal="center" vertical="top"/>
      <protection locked="0"/>
    </xf>
    <xf numFmtId="0" fontId="0" fillId="0" borderId="72" xfId="0" applyBorder="1" applyAlignment="1" applyProtection="1">
      <alignment horizontal="left" vertical="top" wrapText="1"/>
      <protection locked="0"/>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3" fillId="0" borderId="58" xfId="0" applyFont="1" applyBorder="1" applyAlignment="1">
      <alignment horizontal="center" vertical="center"/>
    </xf>
    <xf numFmtId="167" fontId="13" fillId="0" borderId="53" xfId="0" applyNumberFormat="1" applyFont="1" applyFill="1" applyBorder="1" applyAlignment="1" applyProtection="1">
      <alignment horizontal="center" vertical="center"/>
      <protection locked="0"/>
    </xf>
    <xf numFmtId="167" fontId="13" fillId="3" borderId="53" xfId="0" applyNumberFormat="1" applyFont="1" applyFill="1" applyBorder="1" applyAlignment="1" applyProtection="1">
      <alignment horizontal="center" vertical="center"/>
      <protection locked="0"/>
    </xf>
    <xf numFmtId="0" fontId="13" fillId="0" borderId="51" xfId="0" applyFont="1" applyBorder="1" applyAlignment="1">
      <alignment horizontal="center" vertical="center"/>
    </xf>
    <xf numFmtId="167" fontId="13" fillId="0" borderId="53" xfId="0" applyNumberFormat="1" applyFont="1" applyBorder="1" applyAlignment="1" applyProtection="1">
      <alignment horizontal="center" vertical="center"/>
      <protection locked="0"/>
    </xf>
    <xf numFmtId="0" fontId="0" fillId="0" borderId="58" xfId="0" applyBorder="1" applyAlignment="1">
      <alignment horizontal="center" vertical="center"/>
    </xf>
    <xf numFmtId="167" fontId="0" fillId="0" borderId="60" xfId="0" applyNumberFormat="1" applyBorder="1" applyAlignment="1" applyProtection="1">
      <alignment horizontal="center" vertical="center"/>
      <protection locked="0"/>
    </xf>
    <xf numFmtId="167" fontId="0" fillId="0" borderId="88" xfId="0" applyNumberFormat="1" applyBorder="1" applyAlignment="1" applyProtection="1">
      <alignment horizontal="center" vertical="center"/>
      <protection locked="0"/>
    </xf>
    <xf numFmtId="0" fontId="0" fillId="0" borderId="51" xfId="0" applyBorder="1" applyAlignment="1">
      <alignment horizontal="center" vertical="center"/>
    </xf>
    <xf numFmtId="167" fontId="0" fillId="0" borderId="53" xfId="0" applyNumberFormat="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3"/>
  <dimension ref="A1:A26"/>
  <sheetViews>
    <sheetView showGridLines="0" zoomScale="79" zoomScaleNormal="79" workbookViewId="0" topLeftCell="A1">
      <pane xSplit="1" topLeftCell="B1" activePane="topRight" state="frozen"/>
      <selection pane="topLeft" activeCell="A1" sqref="A1"/>
      <selection pane="topRight" activeCell="A37" sqref="A37"/>
    </sheetView>
  </sheetViews>
  <sheetFormatPr defaultColWidth="11.421875" defaultRowHeight="12.75"/>
  <cols>
    <col min="1" max="1" width="93.421875" style="1" customWidth="1"/>
  </cols>
  <sheetData>
    <row r="1" s="3" customFormat="1" ht="18.75">
      <c r="A1" s="2" t="s">
        <v>0</v>
      </c>
    </row>
    <row r="2" s="3" customFormat="1" ht="4.5" customHeight="1">
      <c r="A2" s="4"/>
    </row>
    <row r="3" s="3" customFormat="1" ht="15.75">
      <c r="A3" s="5" t="s">
        <v>1</v>
      </c>
    </row>
    <row r="4" s="3" customFormat="1" ht="4.5" customHeight="1">
      <c r="A4" s="4"/>
    </row>
    <row r="5" s="3" customFormat="1" ht="90">
      <c r="A5" s="6" t="s">
        <v>2</v>
      </c>
    </row>
    <row r="6" s="3" customFormat="1" ht="4.5" customHeight="1">
      <c r="A6" s="4"/>
    </row>
    <row r="7" s="3" customFormat="1" ht="15.75">
      <c r="A7" s="5" t="s">
        <v>3</v>
      </c>
    </row>
    <row r="8" s="3" customFormat="1" ht="4.5" customHeight="1">
      <c r="A8" s="4"/>
    </row>
    <row r="9" s="3" customFormat="1" ht="45" customHeight="1">
      <c r="A9" s="6" t="s">
        <v>4</v>
      </c>
    </row>
    <row r="10" s="3" customFormat="1" ht="30" customHeight="1">
      <c r="A10" s="7" t="s">
        <v>5</v>
      </c>
    </row>
    <row r="11" s="3" customFormat="1" ht="30" customHeight="1">
      <c r="A11" s="7" t="s">
        <v>6</v>
      </c>
    </row>
    <row r="12" s="3" customFormat="1" ht="30" customHeight="1">
      <c r="A12" s="6" t="s">
        <v>7</v>
      </c>
    </row>
    <row r="13" s="3" customFormat="1" ht="8.25" customHeight="1">
      <c r="A13" s="8"/>
    </row>
    <row r="14" s="3" customFormat="1" ht="15.75">
      <c r="A14" s="5" t="s">
        <v>8</v>
      </c>
    </row>
    <row r="15" s="3" customFormat="1" ht="4.5" customHeight="1">
      <c r="A15" s="4"/>
    </row>
    <row r="16" s="3" customFormat="1" ht="15" customHeight="1">
      <c r="A16" s="8" t="s">
        <v>9</v>
      </c>
    </row>
    <row r="17" s="3" customFormat="1" ht="15" customHeight="1">
      <c r="A17" s="9" t="s">
        <v>10</v>
      </c>
    </row>
    <row r="18" s="3" customFormat="1" ht="13.5" customHeight="1">
      <c r="A18" s="10" t="s">
        <v>11</v>
      </c>
    </row>
    <row r="19" s="3" customFormat="1" ht="13.5" customHeight="1">
      <c r="A19" s="10" t="s">
        <v>12</v>
      </c>
    </row>
    <row r="20" s="3" customFormat="1" ht="13.5" customHeight="1">
      <c r="A20" s="8" t="s">
        <v>13</v>
      </c>
    </row>
    <row r="21" s="3" customFormat="1" ht="8.25" customHeight="1">
      <c r="A21" s="4"/>
    </row>
    <row r="22" s="3" customFormat="1" ht="60" customHeight="1">
      <c r="A22" s="6" t="s">
        <v>14</v>
      </c>
    </row>
    <row r="23" s="3" customFormat="1" ht="8.25" customHeight="1">
      <c r="A23" s="4"/>
    </row>
    <row r="24" s="3" customFormat="1" ht="31.5">
      <c r="A24" s="11" t="s">
        <v>15</v>
      </c>
    </row>
    <row r="25" s="3" customFormat="1" ht="10.5" customHeight="1">
      <c r="A25" s="4"/>
    </row>
    <row r="26" ht="37.5">
      <c r="A26" s="12" t="s">
        <v>16</v>
      </c>
    </row>
  </sheetData>
  <sheetProtection sheet="1"/>
  <printOptions/>
  <pageMargins left="0.7875" right="0.78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Feuil1">
    <pageSetUpPr fitToPage="1"/>
  </sheetPr>
  <dimension ref="A1:AB77"/>
  <sheetViews>
    <sheetView showGridLines="0" zoomScale="79" zoomScaleNormal="79" workbookViewId="0" topLeftCell="A17">
      <selection activeCell="K37" sqref="K37"/>
    </sheetView>
  </sheetViews>
  <sheetFormatPr defaultColWidth="11.421875" defaultRowHeight="12.75"/>
  <cols>
    <col min="1" max="1" width="6.28125" style="13" customWidth="1"/>
    <col min="2" max="2" width="16.7109375" style="3" customWidth="1"/>
    <col min="3" max="3" width="7.57421875" style="3" customWidth="1"/>
    <col min="4" max="4" width="8.00390625" style="3" customWidth="1"/>
    <col min="5" max="5" width="6.57421875" style="3" customWidth="1"/>
    <col min="6" max="7" width="5.57421875" style="3" customWidth="1"/>
    <col min="8" max="8" width="6.00390625" style="3" customWidth="1"/>
    <col min="9" max="12" width="5.7109375" style="3" customWidth="1"/>
    <col min="13" max="13" width="6.7109375" style="3" customWidth="1"/>
    <col min="14" max="16" width="10.7109375" style="3" customWidth="1"/>
    <col min="17" max="21" width="11.421875" style="3" customWidth="1"/>
    <col min="22" max="24" width="0" style="3" hidden="1" customWidth="1"/>
    <col min="25" max="26" width="11.421875" style="3" customWidth="1"/>
    <col min="27" max="27" width="19.00390625" style="3" customWidth="1"/>
    <col min="28" max="16384" width="11.421875" style="3" customWidth="1"/>
  </cols>
  <sheetData>
    <row r="1" spans="1:27" ht="21" customHeight="1">
      <c r="A1" s="353" t="s">
        <v>17</v>
      </c>
      <c r="B1" s="353"/>
      <c r="C1" s="353"/>
      <c r="D1" s="353"/>
      <c r="E1" s="353"/>
      <c r="F1" s="353"/>
      <c r="G1" s="353"/>
      <c r="H1" s="353"/>
      <c r="I1" s="353"/>
      <c r="J1" s="353"/>
      <c r="K1" s="353"/>
      <c r="L1" s="353"/>
      <c r="M1" s="353"/>
      <c r="N1" s="353"/>
      <c r="O1" s="353"/>
      <c r="P1" s="14"/>
      <c r="Q1"/>
      <c r="R1"/>
      <c r="S1"/>
      <c r="T1"/>
      <c r="U1"/>
      <c r="V1" s="15"/>
      <c r="W1" s="15"/>
      <c r="AA1"/>
    </row>
    <row r="2" spans="1:27" ht="21" customHeight="1">
      <c r="A2" s="354" t="s">
        <v>18</v>
      </c>
      <c r="B2" s="354"/>
      <c r="C2" s="354"/>
      <c r="D2" s="354"/>
      <c r="E2" s="354"/>
      <c r="F2" s="354"/>
      <c r="G2" s="354"/>
      <c r="H2" s="354"/>
      <c r="I2" s="354"/>
      <c r="J2" s="354"/>
      <c r="K2" s="354"/>
      <c r="L2" s="354"/>
      <c r="M2" s="354"/>
      <c r="N2" s="354"/>
      <c r="O2" s="354"/>
      <c r="P2" s="14"/>
      <c r="Q2"/>
      <c r="R2"/>
      <c r="S2"/>
      <c r="T2"/>
      <c r="U2"/>
      <c r="V2" s="16"/>
      <c r="W2" s="16"/>
      <c r="AA2"/>
    </row>
    <row r="3" spans="1:27" s="17" customFormat="1" ht="3" customHeight="1">
      <c r="A3" s="14"/>
      <c r="B3" s="14"/>
      <c r="C3" s="14"/>
      <c r="D3" s="14"/>
      <c r="E3" s="14"/>
      <c r="F3" s="14"/>
      <c r="G3" s="14"/>
      <c r="H3" s="14"/>
      <c r="I3" s="14"/>
      <c r="J3" s="14"/>
      <c r="K3" s="14"/>
      <c r="L3" s="14"/>
      <c r="M3" s="14"/>
      <c r="N3" s="14"/>
      <c r="O3" s="14"/>
      <c r="P3" s="14"/>
      <c r="Q3" s="14"/>
      <c r="R3" s="14"/>
      <c r="S3" s="14"/>
      <c r="T3" s="14"/>
      <c r="U3" s="14"/>
      <c r="V3" s="16"/>
      <c r="W3" s="16"/>
      <c r="AA3"/>
    </row>
    <row r="4" spans="1:27" s="17" customFormat="1" ht="31.5" customHeight="1">
      <c r="A4" s="14"/>
      <c r="B4" s="14"/>
      <c r="C4" s="14"/>
      <c r="D4" s="355" t="s">
        <v>19</v>
      </c>
      <c r="E4" s="355"/>
      <c r="F4" s="355"/>
      <c r="G4" s="356" t="s">
        <v>20</v>
      </c>
      <c r="H4" s="356"/>
      <c r="I4" s="356"/>
      <c r="J4" s="356"/>
      <c r="K4" s="356"/>
      <c r="L4" s="356"/>
      <c r="M4" s="356"/>
      <c r="N4" s="356"/>
      <c r="O4" s="14"/>
      <c r="P4" s="14"/>
      <c r="Q4" s="14"/>
      <c r="R4" s="14"/>
      <c r="S4" s="14"/>
      <c r="T4" s="14"/>
      <c r="U4" s="14"/>
      <c r="V4" s="16"/>
      <c r="W4" s="16"/>
      <c r="AA4" s="18"/>
    </row>
    <row r="5" spans="1:27" ht="3" customHeight="1">
      <c r="A5" s="19"/>
      <c r="B5" s="19"/>
      <c r="C5" s="19"/>
      <c r="D5" s="19"/>
      <c r="E5" s="19"/>
      <c r="H5"/>
      <c r="I5"/>
      <c r="J5"/>
      <c r="K5"/>
      <c r="L5"/>
      <c r="M5"/>
      <c r="N5"/>
      <c r="O5"/>
      <c r="P5"/>
      <c r="Q5"/>
      <c r="R5"/>
      <c r="S5" s="19"/>
      <c r="T5" s="15"/>
      <c r="U5" s="15"/>
      <c r="V5" s="16"/>
      <c r="W5" s="16"/>
      <c r="AA5" s="18"/>
    </row>
    <row r="6" spans="1:20" ht="15" customHeight="1">
      <c r="A6" s="357" t="s">
        <v>21</v>
      </c>
      <c r="B6" s="357"/>
      <c r="C6" s="20" t="s">
        <v>22</v>
      </c>
      <c r="D6" s="21"/>
      <c r="E6" s="20"/>
      <c r="F6" s="22"/>
      <c r="G6" s="22"/>
      <c r="H6" s="23"/>
      <c r="I6" s="23"/>
      <c r="J6" s="22" t="s">
        <v>23</v>
      </c>
      <c r="K6" s="23"/>
      <c r="L6" s="23"/>
      <c r="M6" s="24" t="s">
        <v>24</v>
      </c>
      <c r="N6" s="23"/>
      <c r="O6" s="23"/>
      <c r="P6"/>
      <c r="Q6"/>
      <c r="R6"/>
      <c r="S6" s="25"/>
      <c r="T6" s="25"/>
    </row>
    <row r="7" spans="1:20" ht="15" customHeight="1">
      <c r="A7" s="357" t="s">
        <v>25</v>
      </c>
      <c r="B7" s="357"/>
      <c r="C7" s="20" t="s">
        <v>26</v>
      </c>
      <c r="D7" s="21"/>
      <c r="E7" s="26"/>
      <c r="F7" s="22"/>
      <c r="G7" s="22"/>
      <c r="H7" s="23"/>
      <c r="I7" s="23"/>
      <c r="J7" s="23"/>
      <c r="K7" s="23"/>
      <c r="L7" s="23"/>
      <c r="M7" s="23"/>
      <c r="N7" s="23"/>
      <c r="O7" s="23"/>
      <c r="P7"/>
      <c r="Q7"/>
      <c r="R7"/>
      <c r="S7" s="27"/>
      <c r="T7" s="27"/>
    </row>
    <row r="8" spans="1:20" ht="15" customHeight="1">
      <c r="A8" s="357" t="s">
        <v>27</v>
      </c>
      <c r="B8" s="357"/>
      <c r="C8" s="20" t="s">
        <v>28</v>
      </c>
      <c r="D8" s="28"/>
      <c r="E8" s="26"/>
      <c r="F8" s="22"/>
      <c r="G8" s="22"/>
      <c r="H8" s="23"/>
      <c r="I8" s="23"/>
      <c r="J8" s="22" t="s">
        <v>29</v>
      </c>
      <c r="K8" s="23"/>
      <c r="L8" s="23"/>
      <c r="M8" s="23"/>
      <c r="N8" s="24" t="s">
        <v>24</v>
      </c>
      <c r="O8" s="23"/>
      <c r="P8"/>
      <c r="Q8"/>
      <c r="R8"/>
      <c r="S8" s="29"/>
      <c r="T8" s="29"/>
    </row>
    <row r="9" spans="1:20" ht="15" customHeight="1">
      <c r="A9" s="357" t="s">
        <v>30</v>
      </c>
      <c r="B9" s="357"/>
      <c r="C9" s="20" t="s">
        <v>31</v>
      </c>
      <c r="D9" s="20"/>
      <c r="E9" s="20"/>
      <c r="F9" s="22"/>
      <c r="G9" s="22"/>
      <c r="H9" s="23"/>
      <c r="I9" s="23"/>
      <c r="J9" s="23"/>
      <c r="K9" s="23"/>
      <c r="L9" s="23"/>
      <c r="M9" s="23"/>
      <c r="N9" s="23"/>
      <c r="O9" s="23"/>
      <c r="P9"/>
      <c r="Q9"/>
      <c r="R9"/>
      <c r="S9" s="15"/>
      <c r="T9" s="15"/>
    </row>
    <row r="10" spans="1:20" ht="8.25" customHeight="1">
      <c r="A10" s="16"/>
      <c r="B10" s="30"/>
      <c r="C10" s="16"/>
      <c r="D10" s="30"/>
      <c r="E10" s="30"/>
      <c r="H10"/>
      <c r="I10"/>
      <c r="J10"/>
      <c r="K10"/>
      <c r="L10"/>
      <c r="M10"/>
      <c r="N10"/>
      <c r="O10"/>
      <c r="P10"/>
      <c r="Q10"/>
      <c r="R10"/>
      <c r="S10" s="15"/>
      <c r="T10" s="15"/>
    </row>
    <row r="11" spans="1:24" ht="20.25" customHeight="1">
      <c r="A11" s="358" t="s">
        <v>32</v>
      </c>
      <c r="B11" s="358"/>
      <c r="C11" s="358"/>
      <c r="D11" s="358"/>
      <c r="E11" s="358"/>
      <c r="F11" s="358"/>
      <c r="G11" s="358"/>
      <c r="H11" s="358"/>
      <c r="I11" s="358"/>
      <c r="J11" s="358"/>
      <c r="K11" s="358"/>
      <c r="L11" s="358"/>
      <c r="M11" s="358"/>
      <c r="N11" s="358"/>
      <c r="O11" s="358"/>
      <c r="P11" s="31"/>
      <c r="W11" s="32"/>
      <c r="X11" s="32"/>
    </row>
    <row r="12" spans="1:16" ht="19.5" customHeight="1">
      <c r="A12" s="359" t="s">
        <v>33</v>
      </c>
      <c r="B12" s="359"/>
      <c r="C12" s="359"/>
      <c r="D12" s="359"/>
      <c r="E12" s="359"/>
      <c r="F12" s="359"/>
      <c r="G12" s="359"/>
      <c r="H12" s="359"/>
      <c r="I12" s="359"/>
      <c r="J12" s="359"/>
      <c r="K12" s="359"/>
      <c r="L12" s="359"/>
      <c r="M12" s="359"/>
      <c r="N12" s="359"/>
      <c r="O12" s="359"/>
      <c r="P12" s="33"/>
    </row>
    <row r="13" spans="1:10" ht="9.75" customHeight="1">
      <c r="A13" s="34"/>
      <c r="B13" s="34"/>
      <c r="C13" s="34"/>
      <c r="D13" s="34"/>
      <c r="E13" s="34"/>
      <c r="F13" s="34"/>
      <c r="G13" s="34"/>
      <c r="H13" s="34"/>
      <c r="I13" s="34"/>
      <c r="J13" s="35"/>
    </row>
    <row r="14" spans="1:15" ht="44.25" customHeight="1">
      <c r="A14" s="36">
        <v>4</v>
      </c>
      <c r="B14" s="360" t="s">
        <v>34</v>
      </c>
      <c r="C14" s="360"/>
      <c r="D14" s="360"/>
      <c r="E14" s="361" t="s">
        <v>35</v>
      </c>
      <c r="F14" s="361"/>
      <c r="G14" s="37" t="s">
        <v>36</v>
      </c>
      <c r="H14" s="38"/>
      <c r="I14" s="362" t="s">
        <v>37</v>
      </c>
      <c r="J14" s="362"/>
      <c r="K14" s="362"/>
      <c r="L14" s="362"/>
      <c r="M14" s="362"/>
      <c r="N14" s="363" t="s">
        <v>38</v>
      </c>
      <c r="O14" s="363"/>
    </row>
    <row r="15" spans="1:28" s="32" customFormat="1" ht="33" customHeight="1">
      <c r="A15" s="39" t="s">
        <v>39</v>
      </c>
      <c r="B15" s="40" t="s">
        <v>40</v>
      </c>
      <c r="C15" s="41" t="s">
        <v>41</v>
      </c>
      <c r="D15" s="42" t="s">
        <v>42</v>
      </c>
      <c r="E15" s="43"/>
      <c r="F15" s="41" t="s">
        <v>43</v>
      </c>
      <c r="G15" s="41" t="s">
        <v>44</v>
      </c>
      <c r="H15" s="44" t="s">
        <v>45</v>
      </c>
      <c r="I15" s="45" t="s">
        <v>46</v>
      </c>
      <c r="J15" s="46" t="s">
        <v>47</v>
      </c>
      <c r="K15" s="46" t="s">
        <v>48</v>
      </c>
      <c r="L15" s="47" t="s">
        <v>49</v>
      </c>
      <c r="M15" s="48" t="s">
        <v>50</v>
      </c>
      <c r="N15" s="49" t="s">
        <v>51</v>
      </c>
      <c r="O15" s="50" t="s">
        <v>52</v>
      </c>
      <c r="AA15" s="51" t="s">
        <v>53</v>
      </c>
      <c r="AB15" s="51">
        <v>2</v>
      </c>
    </row>
    <row r="16" spans="1:28" ht="23.25" customHeight="1">
      <c r="A16" s="52">
        <v>1</v>
      </c>
      <c r="B16" s="53" t="s">
        <v>54</v>
      </c>
      <c r="C16" s="54"/>
      <c r="D16" s="55"/>
      <c r="E16" s="56"/>
      <c r="F16" s="57" t="s">
        <v>55</v>
      </c>
      <c r="G16" s="58">
        <v>0</v>
      </c>
      <c r="H16" s="59">
        <v>0</v>
      </c>
      <c r="I16" s="60"/>
      <c r="J16" s="61"/>
      <c r="K16" s="61"/>
      <c r="L16" s="62"/>
      <c r="M16" s="63">
        <f aca="true" t="shared" si="0" ref="M16:M37">(I16*5)+(J16*3)+K16+L16</f>
        <v>0</v>
      </c>
      <c r="N16" s="64"/>
      <c r="O16" s="65"/>
      <c r="AA16" s="51" t="s">
        <v>56</v>
      </c>
      <c r="AB16" s="51">
        <v>2</v>
      </c>
    </row>
    <row r="17" spans="1:28" ht="23.25" customHeight="1">
      <c r="A17" s="66">
        <f>A16+1</f>
        <v>2</v>
      </c>
      <c r="B17" s="67" t="s">
        <v>57</v>
      </c>
      <c r="C17" s="68" t="s">
        <v>58</v>
      </c>
      <c r="D17" s="69" t="s">
        <v>59</v>
      </c>
      <c r="E17" s="68"/>
      <c r="F17" s="70" t="s">
        <v>55</v>
      </c>
      <c r="G17" s="71">
        <v>0.441</v>
      </c>
      <c r="H17" s="72">
        <v>2</v>
      </c>
      <c r="I17" s="73">
        <v>0</v>
      </c>
      <c r="J17" s="74">
        <v>0</v>
      </c>
      <c r="K17" s="74">
        <v>2</v>
      </c>
      <c r="L17" s="75"/>
      <c r="M17" s="76">
        <f t="shared" si="0"/>
        <v>2</v>
      </c>
      <c r="N17" s="77" t="s">
        <v>60</v>
      </c>
      <c r="O17" s="78"/>
      <c r="AA17" s="51" t="s">
        <v>61</v>
      </c>
      <c r="AB17" s="51">
        <v>2</v>
      </c>
    </row>
    <row r="18" spans="1:28" ht="23.25" customHeight="1">
      <c r="A18" s="66">
        <f aca="true" t="shared" si="1" ref="A18:A37">A17+1</f>
        <v>3</v>
      </c>
      <c r="B18" s="67" t="s">
        <v>62</v>
      </c>
      <c r="C18" s="68" t="s">
        <v>63</v>
      </c>
      <c r="D18" s="69" t="s">
        <v>64</v>
      </c>
      <c r="E18" s="68"/>
      <c r="F18" s="70" t="s">
        <v>55</v>
      </c>
      <c r="G18" s="71">
        <v>0.519</v>
      </c>
      <c r="H18" s="72">
        <v>7</v>
      </c>
      <c r="I18" s="73">
        <v>0</v>
      </c>
      <c r="J18" s="74">
        <v>1</v>
      </c>
      <c r="K18" s="74">
        <v>2</v>
      </c>
      <c r="L18" s="75"/>
      <c r="M18" s="76">
        <f t="shared" si="0"/>
        <v>5</v>
      </c>
      <c r="N18" s="79" t="s">
        <v>65</v>
      </c>
      <c r="O18" s="78"/>
      <c r="AA18" s="51" t="s">
        <v>66</v>
      </c>
      <c r="AB18" s="51">
        <v>3</v>
      </c>
    </row>
    <row r="19" spans="1:28" ht="23.25" customHeight="1">
      <c r="A19" s="66">
        <f t="shared" si="1"/>
        <v>4</v>
      </c>
      <c r="B19" s="67" t="s">
        <v>67</v>
      </c>
      <c r="C19" s="68" t="s">
        <v>68</v>
      </c>
      <c r="D19" s="69" t="s">
        <v>64</v>
      </c>
      <c r="E19" s="68"/>
      <c r="F19" s="70" t="s">
        <v>55</v>
      </c>
      <c r="G19" s="71">
        <v>0.49</v>
      </c>
      <c r="H19" s="72">
        <v>8</v>
      </c>
      <c r="I19" s="73">
        <v>0</v>
      </c>
      <c r="J19" s="74">
        <v>6</v>
      </c>
      <c r="K19" s="74">
        <v>2</v>
      </c>
      <c r="L19" s="75"/>
      <c r="M19" s="76">
        <f t="shared" si="0"/>
        <v>20</v>
      </c>
      <c r="N19" s="364" t="s">
        <v>60</v>
      </c>
      <c r="O19" s="78"/>
      <c r="AA19" s="51" t="s">
        <v>20</v>
      </c>
      <c r="AB19" s="51">
        <v>3</v>
      </c>
    </row>
    <row r="20" spans="1:18" ht="23.25" customHeight="1">
      <c r="A20" s="66">
        <f t="shared" si="1"/>
        <v>5</v>
      </c>
      <c r="B20" s="67" t="s">
        <v>69</v>
      </c>
      <c r="C20" s="68" t="s">
        <v>70</v>
      </c>
      <c r="D20" s="69" t="s">
        <v>71</v>
      </c>
      <c r="E20" s="68"/>
      <c r="F20" s="70" t="s">
        <v>55</v>
      </c>
      <c r="G20" s="71">
        <v>0.488</v>
      </c>
      <c r="H20" s="72">
        <v>10</v>
      </c>
      <c r="I20" s="73">
        <v>0</v>
      </c>
      <c r="J20" s="74">
        <v>2</v>
      </c>
      <c r="K20" s="74">
        <v>2</v>
      </c>
      <c r="L20" s="75"/>
      <c r="M20" s="76">
        <f t="shared" si="0"/>
        <v>8</v>
      </c>
      <c r="N20" s="364"/>
      <c r="O20" s="78"/>
      <c r="R20" s="3" t="s">
        <v>72</v>
      </c>
    </row>
    <row r="21" spans="1:27" ht="23.25" customHeight="1">
      <c r="A21" s="66">
        <f t="shared" si="1"/>
        <v>6</v>
      </c>
      <c r="B21" s="67" t="s">
        <v>73</v>
      </c>
      <c r="C21" s="68" t="s">
        <v>74</v>
      </c>
      <c r="D21" s="69" t="s">
        <v>64</v>
      </c>
      <c r="E21" s="68"/>
      <c r="F21" s="70" t="s">
        <v>55</v>
      </c>
      <c r="G21" s="80">
        <v>0.637</v>
      </c>
      <c r="H21" s="72">
        <v>11</v>
      </c>
      <c r="I21" s="73">
        <v>0</v>
      </c>
      <c r="J21" s="74">
        <v>5</v>
      </c>
      <c r="K21" s="74">
        <v>2</v>
      </c>
      <c r="L21" s="75"/>
      <c r="M21" s="76">
        <f t="shared" si="0"/>
        <v>17</v>
      </c>
      <c r="N21" s="364"/>
      <c r="O21" s="78"/>
      <c r="AA21" s="3">
        <f>VLOOKUP(G4,AA15:AB19,2,FALSE)</f>
        <v>3</v>
      </c>
    </row>
    <row r="22" spans="1:15" ht="23.25" customHeight="1">
      <c r="A22" s="66">
        <f t="shared" si="1"/>
        <v>7</v>
      </c>
      <c r="B22" s="67" t="s">
        <v>75</v>
      </c>
      <c r="C22" s="68" t="s">
        <v>76</v>
      </c>
      <c r="D22" s="69" t="s">
        <v>59</v>
      </c>
      <c r="E22" s="68"/>
      <c r="F22" s="70" t="s">
        <v>55</v>
      </c>
      <c r="G22" s="80">
        <v>0.444</v>
      </c>
      <c r="H22" s="72">
        <v>13</v>
      </c>
      <c r="I22" s="73">
        <v>0</v>
      </c>
      <c r="J22" s="74">
        <v>1</v>
      </c>
      <c r="K22" s="74">
        <v>2</v>
      </c>
      <c r="L22" s="75"/>
      <c r="M22" s="76">
        <f t="shared" si="0"/>
        <v>5</v>
      </c>
      <c r="N22" s="364"/>
      <c r="O22" s="78"/>
    </row>
    <row r="23" spans="1:15" ht="23.25" customHeight="1">
      <c r="A23" s="66">
        <f t="shared" si="1"/>
        <v>8</v>
      </c>
      <c r="B23" s="67" t="s">
        <v>77</v>
      </c>
      <c r="C23" s="68" t="s">
        <v>78</v>
      </c>
      <c r="D23" s="69" t="s">
        <v>71</v>
      </c>
      <c r="E23" s="68"/>
      <c r="F23" s="70" t="s">
        <v>55</v>
      </c>
      <c r="G23" s="80">
        <v>0.625</v>
      </c>
      <c r="H23" s="72">
        <v>13</v>
      </c>
      <c r="I23" s="73">
        <v>0</v>
      </c>
      <c r="J23" s="74">
        <v>2</v>
      </c>
      <c r="K23" s="74">
        <v>2</v>
      </c>
      <c r="L23" s="75"/>
      <c r="M23" s="76">
        <f t="shared" si="0"/>
        <v>8</v>
      </c>
      <c r="N23" s="364"/>
      <c r="O23" s="78"/>
    </row>
    <row r="24" spans="1:15" ht="23.25" customHeight="1">
      <c r="A24" s="66">
        <f t="shared" si="1"/>
        <v>9</v>
      </c>
      <c r="B24" s="67" t="s">
        <v>79</v>
      </c>
      <c r="C24" s="68" t="s">
        <v>80</v>
      </c>
      <c r="D24" s="69" t="s">
        <v>81</v>
      </c>
      <c r="E24" s="68"/>
      <c r="F24" s="70" t="s">
        <v>55</v>
      </c>
      <c r="G24" s="80">
        <v>0.467</v>
      </c>
      <c r="H24" s="72">
        <v>18</v>
      </c>
      <c r="I24" s="73">
        <v>0</v>
      </c>
      <c r="J24" s="74">
        <v>3</v>
      </c>
      <c r="K24" s="74">
        <v>2</v>
      </c>
      <c r="L24" s="75"/>
      <c r="M24" s="76">
        <f t="shared" si="0"/>
        <v>11</v>
      </c>
      <c r="N24" s="364" t="s">
        <v>82</v>
      </c>
      <c r="O24" s="78"/>
    </row>
    <row r="25" spans="1:15" ht="23.25" customHeight="1">
      <c r="A25" s="66">
        <f t="shared" si="1"/>
        <v>10</v>
      </c>
      <c r="B25" s="67" t="s">
        <v>83</v>
      </c>
      <c r="C25" s="68" t="s">
        <v>84</v>
      </c>
      <c r="D25" s="69" t="s">
        <v>64</v>
      </c>
      <c r="E25" s="68"/>
      <c r="F25" s="70" t="s">
        <v>55</v>
      </c>
      <c r="G25" s="80">
        <v>0.492</v>
      </c>
      <c r="H25" s="72">
        <v>19</v>
      </c>
      <c r="I25" s="73">
        <v>0</v>
      </c>
      <c r="J25" s="74">
        <v>1</v>
      </c>
      <c r="K25" s="74">
        <v>2</v>
      </c>
      <c r="L25" s="75"/>
      <c r="M25" s="76">
        <f t="shared" si="0"/>
        <v>5</v>
      </c>
      <c r="N25" s="364"/>
      <c r="O25" s="78"/>
    </row>
    <row r="26" spans="1:15" ht="23.25" customHeight="1">
      <c r="A26" s="66">
        <f t="shared" si="1"/>
        <v>11</v>
      </c>
      <c r="B26" s="67" t="s">
        <v>85</v>
      </c>
      <c r="C26" s="68" t="s">
        <v>86</v>
      </c>
      <c r="D26" s="69" t="s">
        <v>59</v>
      </c>
      <c r="E26" s="68"/>
      <c r="F26" s="70" t="s">
        <v>55</v>
      </c>
      <c r="G26" s="71">
        <v>0.445</v>
      </c>
      <c r="H26" s="72">
        <v>21</v>
      </c>
      <c r="I26" s="73">
        <v>0</v>
      </c>
      <c r="J26" s="74">
        <v>0</v>
      </c>
      <c r="K26" s="74">
        <v>2</v>
      </c>
      <c r="L26" s="75"/>
      <c r="M26" s="76">
        <f t="shared" si="0"/>
        <v>2</v>
      </c>
      <c r="N26" s="364" t="s">
        <v>87</v>
      </c>
      <c r="O26" s="78"/>
    </row>
    <row r="27" spans="1:15" ht="23.25" customHeight="1">
      <c r="A27" s="66">
        <f t="shared" si="1"/>
        <v>12</v>
      </c>
      <c r="B27" s="67" t="s">
        <v>88</v>
      </c>
      <c r="C27" s="68" t="s">
        <v>89</v>
      </c>
      <c r="D27" s="69" t="s">
        <v>59</v>
      </c>
      <c r="E27" s="68"/>
      <c r="F27" s="70" t="s">
        <v>55</v>
      </c>
      <c r="G27" s="80">
        <v>0.457</v>
      </c>
      <c r="H27" s="72">
        <v>21</v>
      </c>
      <c r="I27" s="73">
        <v>0</v>
      </c>
      <c r="J27" s="74">
        <v>1</v>
      </c>
      <c r="K27" s="74">
        <v>2</v>
      </c>
      <c r="L27" s="75"/>
      <c r="M27" s="76">
        <f t="shared" si="0"/>
        <v>5</v>
      </c>
      <c r="N27" s="364"/>
      <c r="O27" s="78"/>
    </row>
    <row r="28" spans="1:15" ht="23.25" customHeight="1">
      <c r="A28" s="66">
        <f t="shared" si="1"/>
        <v>13</v>
      </c>
      <c r="B28" s="67" t="s">
        <v>90</v>
      </c>
      <c r="C28" s="68" t="s">
        <v>91</v>
      </c>
      <c r="D28" s="69" t="s">
        <v>92</v>
      </c>
      <c r="E28" s="68"/>
      <c r="F28" s="70" t="s">
        <v>55</v>
      </c>
      <c r="G28" s="80">
        <v>0.538</v>
      </c>
      <c r="H28" s="72">
        <v>31</v>
      </c>
      <c r="I28" s="73">
        <v>0</v>
      </c>
      <c r="J28" s="74">
        <v>0</v>
      </c>
      <c r="K28" s="74">
        <v>2</v>
      </c>
      <c r="L28" s="75"/>
      <c r="M28" s="76">
        <f t="shared" si="0"/>
        <v>2</v>
      </c>
      <c r="N28" s="364" t="s">
        <v>93</v>
      </c>
      <c r="O28" s="78"/>
    </row>
    <row r="29" spans="1:15" ht="23.25" customHeight="1">
      <c r="A29" s="66">
        <f t="shared" si="1"/>
        <v>14</v>
      </c>
      <c r="B29" s="67" t="s">
        <v>94</v>
      </c>
      <c r="C29" s="68" t="s">
        <v>95</v>
      </c>
      <c r="D29" s="69" t="s">
        <v>92</v>
      </c>
      <c r="E29" s="68"/>
      <c r="F29" s="70" t="s">
        <v>55</v>
      </c>
      <c r="G29" s="71">
        <v>0.744</v>
      </c>
      <c r="H29" s="72">
        <v>32</v>
      </c>
      <c r="I29" s="73">
        <v>3</v>
      </c>
      <c r="J29" s="74">
        <v>1</v>
      </c>
      <c r="K29" s="74">
        <v>2</v>
      </c>
      <c r="L29" s="75">
        <v>1</v>
      </c>
      <c r="M29" s="76">
        <f t="shared" si="0"/>
        <v>21</v>
      </c>
      <c r="N29" s="364"/>
      <c r="O29" s="78"/>
    </row>
    <row r="30" spans="1:15" ht="23.25" customHeight="1">
      <c r="A30" s="66">
        <f t="shared" si="1"/>
        <v>15</v>
      </c>
      <c r="B30" s="67" t="s">
        <v>96</v>
      </c>
      <c r="C30" s="68" t="s">
        <v>97</v>
      </c>
      <c r="D30" s="69" t="s">
        <v>59</v>
      </c>
      <c r="E30" s="68"/>
      <c r="F30" s="70" t="s">
        <v>55</v>
      </c>
      <c r="G30" s="71">
        <v>0.619</v>
      </c>
      <c r="H30" s="72">
        <v>43</v>
      </c>
      <c r="I30" s="73">
        <v>0</v>
      </c>
      <c r="J30" s="74">
        <v>1</v>
      </c>
      <c r="K30" s="74">
        <v>2</v>
      </c>
      <c r="L30" s="75"/>
      <c r="M30" s="76">
        <f t="shared" si="0"/>
        <v>5</v>
      </c>
      <c r="N30" s="364" t="s">
        <v>98</v>
      </c>
      <c r="O30" s="78"/>
    </row>
    <row r="31" spans="1:15" ht="23.25" customHeight="1">
      <c r="A31" s="66">
        <f t="shared" si="1"/>
        <v>16</v>
      </c>
      <c r="B31" s="67" t="s">
        <v>99</v>
      </c>
      <c r="C31" s="68" t="s">
        <v>100</v>
      </c>
      <c r="D31" s="69" t="s">
        <v>59</v>
      </c>
      <c r="E31" s="68"/>
      <c r="F31" s="70" t="s">
        <v>101</v>
      </c>
      <c r="G31" s="71">
        <v>0.503</v>
      </c>
      <c r="H31" s="72">
        <v>12</v>
      </c>
      <c r="I31" s="73">
        <v>0</v>
      </c>
      <c r="J31" s="74">
        <v>2</v>
      </c>
      <c r="K31" s="74">
        <v>2</v>
      </c>
      <c r="L31" s="75"/>
      <c r="M31" s="76">
        <f t="shared" si="0"/>
        <v>8</v>
      </c>
      <c r="N31" s="364"/>
      <c r="O31" s="78"/>
    </row>
    <row r="32" spans="1:15" ht="23.25" customHeight="1">
      <c r="A32" s="66">
        <f t="shared" si="1"/>
        <v>17</v>
      </c>
      <c r="B32" s="67" t="s">
        <v>102</v>
      </c>
      <c r="C32" s="68" t="s">
        <v>103</v>
      </c>
      <c r="D32" s="69" t="s">
        <v>92</v>
      </c>
      <c r="E32" s="68"/>
      <c r="F32" s="70" t="s">
        <v>101</v>
      </c>
      <c r="G32" s="80">
        <v>0.562</v>
      </c>
      <c r="H32" s="72">
        <v>16</v>
      </c>
      <c r="I32" s="73">
        <v>0</v>
      </c>
      <c r="J32" s="74">
        <v>4</v>
      </c>
      <c r="K32" s="74">
        <v>1</v>
      </c>
      <c r="L32" s="75">
        <v>7</v>
      </c>
      <c r="M32" s="76">
        <f t="shared" si="0"/>
        <v>20</v>
      </c>
      <c r="N32" s="364" t="s">
        <v>104</v>
      </c>
      <c r="O32" s="78"/>
    </row>
    <row r="33" spans="1:15" ht="23.25" customHeight="1">
      <c r="A33" s="66">
        <f t="shared" si="1"/>
        <v>18</v>
      </c>
      <c r="B33" s="81" t="s">
        <v>105</v>
      </c>
      <c r="C33" s="82" t="s">
        <v>106</v>
      </c>
      <c r="D33" s="83" t="s">
        <v>64</v>
      </c>
      <c r="E33" s="82"/>
      <c r="F33" s="84" t="s">
        <v>101</v>
      </c>
      <c r="G33" s="80">
        <v>0.744</v>
      </c>
      <c r="H33" s="72">
        <v>26</v>
      </c>
      <c r="I33" s="73">
        <v>0</v>
      </c>
      <c r="J33" s="74">
        <v>3</v>
      </c>
      <c r="K33" s="74">
        <v>2</v>
      </c>
      <c r="L33" s="75">
        <v>4</v>
      </c>
      <c r="M33" s="76">
        <f t="shared" si="0"/>
        <v>15</v>
      </c>
      <c r="N33" s="364"/>
      <c r="O33" s="78"/>
    </row>
    <row r="34" spans="1:15" ht="23.25" customHeight="1">
      <c r="A34" s="66">
        <f t="shared" si="1"/>
        <v>19</v>
      </c>
      <c r="B34" s="67" t="s">
        <v>107</v>
      </c>
      <c r="C34" s="68" t="s">
        <v>108</v>
      </c>
      <c r="D34" s="69" t="s">
        <v>64</v>
      </c>
      <c r="E34" s="68"/>
      <c r="F34" s="70" t="s">
        <v>101</v>
      </c>
      <c r="G34" s="80">
        <v>0.96</v>
      </c>
      <c r="H34" s="72">
        <v>30</v>
      </c>
      <c r="I34" s="73">
        <v>0</v>
      </c>
      <c r="J34" s="74">
        <v>0</v>
      </c>
      <c r="K34" s="74">
        <v>2</v>
      </c>
      <c r="L34" s="75"/>
      <c r="M34" s="76">
        <f t="shared" si="0"/>
        <v>2</v>
      </c>
      <c r="N34" s="79"/>
      <c r="O34" s="365" t="s">
        <v>60</v>
      </c>
    </row>
    <row r="35" spans="1:15" ht="23.25" customHeight="1">
      <c r="A35" s="66">
        <f t="shared" si="1"/>
        <v>20</v>
      </c>
      <c r="B35" s="85" t="s">
        <v>109</v>
      </c>
      <c r="C35" s="86" t="s">
        <v>110</v>
      </c>
      <c r="D35" s="83" t="s">
        <v>111</v>
      </c>
      <c r="E35" s="82"/>
      <c r="F35" s="87" t="s">
        <v>101</v>
      </c>
      <c r="G35" s="88">
        <v>0.713</v>
      </c>
      <c r="H35" s="89">
        <v>34</v>
      </c>
      <c r="I35" s="73">
        <v>0</v>
      </c>
      <c r="J35" s="74">
        <v>1</v>
      </c>
      <c r="K35" s="74">
        <v>2</v>
      </c>
      <c r="L35" s="75">
        <v>1</v>
      </c>
      <c r="M35" s="76">
        <f t="shared" si="0"/>
        <v>6</v>
      </c>
      <c r="N35" s="79"/>
      <c r="O35" s="365"/>
    </row>
    <row r="36" spans="1:15" ht="23.25" customHeight="1">
      <c r="A36" s="66">
        <f t="shared" si="1"/>
        <v>21</v>
      </c>
      <c r="B36" s="90" t="s">
        <v>112</v>
      </c>
      <c r="C36" s="68" t="s">
        <v>113</v>
      </c>
      <c r="D36" s="69" t="s">
        <v>64</v>
      </c>
      <c r="E36" s="68"/>
      <c r="F36" s="70" t="s">
        <v>101</v>
      </c>
      <c r="G36" s="71">
        <v>0.903</v>
      </c>
      <c r="H36" s="91">
        <v>34</v>
      </c>
      <c r="I36" s="73">
        <v>1</v>
      </c>
      <c r="J36" s="74">
        <v>2</v>
      </c>
      <c r="K36" s="74">
        <v>1</v>
      </c>
      <c r="L36" s="75">
        <v>10</v>
      </c>
      <c r="M36" s="76">
        <f t="shared" si="0"/>
        <v>22</v>
      </c>
      <c r="N36" s="79"/>
      <c r="O36" s="366" t="s">
        <v>65</v>
      </c>
    </row>
    <row r="37" spans="1:15" ht="23.25" customHeight="1">
      <c r="A37" s="92">
        <f t="shared" si="1"/>
        <v>22</v>
      </c>
      <c r="B37" s="81" t="s">
        <v>114</v>
      </c>
      <c r="C37" s="82" t="s">
        <v>115</v>
      </c>
      <c r="D37" s="83" t="s">
        <v>59</v>
      </c>
      <c r="E37" s="82"/>
      <c r="F37" s="84" t="s">
        <v>116</v>
      </c>
      <c r="G37" s="93">
        <v>0.97</v>
      </c>
      <c r="H37" s="94">
        <v>22</v>
      </c>
      <c r="I37" s="95">
        <v>0</v>
      </c>
      <c r="J37" s="96">
        <v>1</v>
      </c>
      <c r="K37" s="96">
        <v>1</v>
      </c>
      <c r="L37" s="97">
        <v>4</v>
      </c>
      <c r="M37" s="98">
        <f t="shared" si="0"/>
        <v>8</v>
      </c>
      <c r="N37" s="99"/>
      <c r="O37" s="366"/>
    </row>
    <row r="38" spans="1:15" ht="15" customHeight="1">
      <c r="A38" s="100"/>
      <c r="B38" s="101"/>
      <c r="C38" s="102"/>
      <c r="D38" s="103"/>
      <c r="E38" s="102"/>
      <c r="F38" s="102"/>
      <c r="G38" s="104"/>
      <c r="H38" s="105"/>
      <c r="I38" s="101"/>
      <c r="J38" s="101"/>
      <c r="K38" s="101"/>
      <c r="L38" s="101"/>
      <c r="M38" s="101"/>
      <c r="N38" s="101"/>
      <c r="O38" s="101"/>
    </row>
    <row r="39" spans="1:15" ht="15" customHeight="1">
      <c r="A39" s="29"/>
      <c r="B39" s="106"/>
      <c r="C39" s="106"/>
      <c r="D39" s="107"/>
      <c r="E39" s="108"/>
      <c r="F39" s="107"/>
      <c r="G39" s="107"/>
      <c r="H39" s="109"/>
      <c r="I39" s="110"/>
      <c r="J39" s="106"/>
      <c r="K39" s="106"/>
      <c r="L39" s="106"/>
      <c r="M39" s="106"/>
      <c r="N39" s="106"/>
      <c r="O39" s="106"/>
    </row>
    <row r="40" ht="15" customHeight="1"/>
    <row r="41" ht="15" customHeight="1">
      <c r="A41" s="3"/>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9.75" customHeight="1">
      <c r="P58" s="106"/>
    </row>
    <row r="59" ht="9.75" customHeight="1">
      <c r="P59" s="106"/>
    </row>
    <row r="60" ht="9.75" customHeight="1"/>
    <row r="61" ht="9.75" customHeight="1">
      <c r="P61" s="33"/>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spans="1:20" s="17" customFormat="1" ht="9.75" customHeight="1">
      <c r="A74" s="13"/>
      <c r="B74" s="3"/>
      <c r="C74" s="3"/>
      <c r="D74" s="3"/>
      <c r="E74" s="3"/>
      <c r="F74" s="3"/>
      <c r="G74" s="3"/>
      <c r="H74" s="3"/>
      <c r="I74" s="3"/>
      <c r="J74" s="3"/>
      <c r="K74" s="3"/>
      <c r="L74" s="3"/>
      <c r="M74" s="3"/>
      <c r="N74" s="3"/>
      <c r="O74" s="3"/>
      <c r="P74" s="3"/>
      <c r="Q74" s="106"/>
      <c r="R74" s="106"/>
      <c r="S74" s="106"/>
      <c r="T74" s="29"/>
    </row>
    <row r="75" spans="1:21" s="17" customFormat="1" ht="10.5" customHeight="1">
      <c r="A75" s="13"/>
      <c r="B75" s="3"/>
      <c r="C75" s="3"/>
      <c r="D75" s="3"/>
      <c r="E75" s="3"/>
      <c r="F75" s="3"/>
      <c r="G75" s="3"/>
      <c r="H75" s="3"/>
      <c r="I75" s="3"/>
      <c r="J75" s="3"/>
      <c r="K75" s="3"/>
      <c r="L75" s="3"/>
      <c r="M75" s="3"/>
      <c r="N75" s="3"/>
      <c r="O75" s="3"/>
      <c r="P75" s="3"/>
      <c r="Q75" s="106"/>
      <c r="R75" s="106"/>
      <c r="S75" s="106"/>
      <c r="T75" s="106"/>
      <c r="U75" s="29"/>
    </row>
    <row r="76" ht="16.5" customHeight="1"/>
    <row r="77" spans="17:21" ht="15.75">
      <c r="Q77" s="33"/>
      <c r="R77" s="33"/>
      <c r="S77" s="33"/>
      <c r="T77" s="33"/>
      <c r="U77" s="33"/>
    </row>
  </sheetData>
  <sheetProtection selectLockedCells="1" selectUnlockedCells="1"/>
  <mergeCells count="22">
    <mergeCell ref="N30:N31"/>
    <mergeCell ref="N32:N33"/>
    <mergeCell ref="O34:O35"/>
    <mergeCell ref="O36:O37"/>
    <mergeCell ref="N19:N23"/>
    <mergeCell ref="N24:N25"/>
    <mergeCell ref="N26:N27"/>
    <mergeCell ref="N28:N29"/>
    <mergeCell ref="A11:O11"/>
    <mergeCell ref="A12:O12"/>
    <mergeCell ref="B14:D14"/>
    <mergeCell ref="E14:F14"/>
    <mergeCell ref="I14:M14"/>
    <mergeCell ref="N14:O14"/>
    <mergeCell ref="A6:B6"/>
    <mergeCell ref="A7:B7"/>
    <mergeCell ref="A8:B8"/>
    <mergeCell ref="A9:B9"/>
    <mergeCell ref="A1:O1"/>
    <mergeCell ref="A2:O2"/>
    <mergeCell ref="D4:F4"/>
    <mergeCell ref="G4:N4"/>
  </mergeCells>
  <dataValidations count="1">
    <dataValidation type="list" allowBlank="1" showErrorMessage="1" sqref="G4:I4">
      <formula1>Joueurs!$AA$15:$AA$19</formula1>
      <formula2>0</formula2>
    </dataValidation>
  </dataValidations>
  <printOptions horizontalCentered="1" verticalCentered="1"/>
  <pageMargins left="0.39375" right="0.39375" top="0.5909722222222222" bottom="0.5909722222222222" header="0.31527777777777777" footer="0.31527777777777777"/>
  <pageSetup fitToHeight="1" fitToWidth="1" horizontalDpi="300" verticalDpi="300" orientation="portrait" paperSize="9"/>
  <headerFooter alignWithMargins="0">
    <oddHeader>&amp;L&amp;"Arial,Gras"&amp;14Ligue d'Aquitaine de Billard&amp;R&amp;"Arial,Gras"&amp;14Saison 2013-2014</oddHeader>
    <oddFooter>&amp;LHervé LACOMBE&amp;Cherve.quarantesept@orange.fr&amp;R06 72 83 50 87</oddFooter>
  </headerFooter>
  <legacyDrawing r:id="rId1"/>
</worksheet>
</file>

<file path=xl/worksheets/sheet3.xml><?xml version="1.0" encoding="utf-8"?>
<worksheet xmlns="http://schemas.openxmlformats.org/spreadsheetml/2006/main" xmlns:r="http://schemas.openxmlformats.org/officeDocument/2006/relationships">
  <sheetPr codeName="Feuil8">
    <pageSetUpPr fitToPage="1"/>
  </sheetPr>
  <dimension ref="A1:G37"/>
  <sheetViews>
    <sheetView showGridLines="0" zoomScale="79" zoomScaleNormal="79" workbookViewId="0" topLeftCell="A7">
      <pane xSplit="6" topLeftCell="G1" activePane="topRight" state="frozen"/>
      <selection pane="topLeft" activeCell="A7" sqref="A7"/>
      <selection pane="topRight" activeCell="A32" sqref="A32"/>
    </sheetView>
  </sheetViews>
  <sheetFormatPr defaultColWidth="11.421875" defaultRowHeight="12.75"/>
  <cols>
    <col min="1" max="1" width="25.7109375" style="0" customWidth="1"/>
    <col min="2" max="5" width="11.7109375" style="0" customWidth="1"/>
    <col min="6" max="6" width="40.00390625" style="0" customWidth="1"/>
  </cols>
  <sheetData>
    <row r="1" spans="1:7" ht="12.75">
      <c r="A1" s="111"/>
      <c r="B1" s="112"/>
      <c r="C1" s="112"/>
      <c r="D1" s="112"/>
      <c r="E1" s="112"/>
      <c r="F1" s="113"/>
      <c r="G1" s="114"/>
    </row>
    <row r="2" spans="1:7" ht="26.25" customHeight="1">
      <c r="A2" s="367" t="s">
        <v>117</v>
      </c>
      <c r="B2" s="367"/>
      <c r="C2" s="367"/>
      <c r="D2" s="367"/>
      <c r="E2" s="367"/>
      <c r="F2" s="367"/>
      <c r="G2" s="115"/>
    </row>
    <row r="3" spans="1:7" ht="54.75" customHeight="1">
      <c r="A3" s="368" t="s">
        <v>118</v>
      </c>
      <c r="B3" s="368"/>
      <c r="C3" s="368"/>
      <c r="D3" s="368"/>
      <c r="E3" s="368"/>
      <c r="F3" s="368"/>
      <c r="G3" s="116"/>
    </row>
    <row r="4" spans="1:7" ht="3" customHeight="1">
      <c r="A4" s="117"/>
      <c r="B4" s="118"/>
      <c r="C4" s="118"/>
      <c r="D4" s="118"/>
      <c r="E4" s="118"/>
      <c r="F4" s="119"/>
      <c r="G4" s="114"/>
    </row>
    <row r="5" spans="1:7" ht="12.75">
      <c r="A5" s="114"/>
      <c r="B5" s="114"/>
      <c r="C5" s="114"/>
      <c r="D5" s="114"/>
      <c r="E5" s="114"/>
      <c r="F5" s="114"/>
      <c r="G5" s="114"/>
    </row>
    <row r="6" spans="1:7" ht="12.75">
      <c r="A6" s="120" t="s">
        <v>119</v>
      </c>
      <c r="B6" s="121"/>
      <c r="C6" s="122">
        <f>Joueurs!A14</f>
        <v>4</v>
      </c>
      <c r="D6" s="114"/>
      <c r="E6" s="123" t="s">
        <v>120</v>
      </c>
      <c r="F6" s="124" t="str">
        <f>Joueurs!C7</f>
        <v>ARCACHON</v>
      </c>
      <c r="G6" s="114"/>
    </row>
    <row r="7" spans="1:7" ht="12.75">
      <c r="A7" s="120" t="s">
        <v>35</v>
      </c>
      <c r="B7" s="121"/>
      <c r="C7" s="122" t="str">
        <f>Joueurs!G14</f>
        <v>unique </v>
      </c>
      <c r="D7" s="114"/>
      <c r="E7" s="114"/>
      <c r="F7" s="114"/>
      <c r="G7" s="114"/>
    </row>
    <row r="8" spans="1:7" ht="12.75">
      <c r="A8" s="120" t="s">
        <v>121</v>
      </c>
      <c r="B8" s="125"/>
      <c r="C8" s="124" t="str">
        <f>Joueurs!G4</f>
        <v>3-Bandes N1 et N2</v>
      </c>
      <c r="D8" s="114"/>
      <c r="E8" s="123" t="s">
        <v>122</v>
      </c>
      <c r="F8" s="126" t="str">
        <f>Joueurs!C6</f>
        <v>8 et 9 février 2014</v>
      </c>
      <c r="G8" s="114"/>
    </row>
    <row r="9" spans="1:7" ht="4.5" customHeight="1">
      <c r="A9" s="114"/>
      <c r="B9" s="114"/>
      <c r="C9" s="114"/>
      <c r="D9" s="114"/>
      <c r="E9" s="114"/>
      <c r="F9" s="114"/>
      <c r="G9" s="114"/>
    </row>
    <row r="10" spans="1:7" ht="12.75" customHeight="1">
      <c r="A10" s="369" t="s">
        <v>123</v>
      </c>
      <c r="B10" s="369"/>
      <c r="C10" s="369"/>
      <c r="D10" s="127" t="str">
        <f>Joueurs!M6</f>
        <v>BERNARD CONDEMINE</v>
      </c>
      <c r="E10" s="127"/>
      <c r="F10" s="128"/>
      <c r="G10" s="114"/>
    </row>
    <row r="11" spans="1:7" ht="5.25" customHeight="1">
      <c r="A11" s="114"/>
      <c r="B11" s="114"/>
      <c r="C11" s="114"/>
      <c r="D11" s="114"/>
      <c r="E11" s="114"/>
      <c r="F11" s="114"/>
      <c r="G11" s="114"/>
    </row>
    <row r="12" spans="1:7" ht="12.75" customHeight="1">
      <c r="A12" s="369" t="s">
        <v>124</v>
      </c>
      <c r="B12" s="369"/>
      <c r="C12" s="369"/>
      <c r="D12" s="127" t="str">
        <f>Joueurs!N8</f>
        <v>BERNARD CONDEMINE</v>
      </c>
      <c r="E12" s="127"/>
      <c r="F12" s="128"/>
      <c r="G12" s="114"/>
    </row>
    <row r="13" spans="1:7" ht="7.5" customHeight="1">
      <c r="A13" s="114"/>
      <c r="B13" s="114"/>
      <c r="C13" s="114"/>
      <c r="D13" s="114"/>
      <c r="E13" s="114"/>
      <c r="F13" s="114"/>
      <c r="G13" s="114"/>
    </row>
    <row r="14" spans="1:7" ht="12.75" customHeight="1">
      <c r="A14" s="370" t="s">
        <v>125</v>
      </c>
      <c r="B14" s="370"/>
      <c r="C14" s="370"/>
      <c r="D14" s="370"/>
      <c r="E14" s="370"/>
      <c r="F14" s="370"/>
      <c r="G14" s="114"/>
    </row>
    <row r="15" spans="1:7" ht="12.75">
      <c r="A15" s="129" t="s">
        <v>126</v>
      </c>
      <c r="B15" s="129" t="s">
        <v>127</v>
      </c>
      <c r="C15" s="130" t="s">
        <v>128</v>
      </c>
      <c r="D15" s="370" t="s">
        <v>129</v>
      </c>
      <c r="E15" s="370"/>
      <c r="F15" s="370"/>
      <c r="G15" s="131"/>
    </row>
    <row r="16" spans="1:7" ht="12.75">
      <c r="A16" s="132"/>
      <c r="B16" s="132"/>
      <c r="C16" s="133"/>
      <c r="D16" s="371"/>
      <c r="E16" s="371"/>
      <c r="F16" s="371"/>
      <c r="G16" s="131"/>
    </row>
    <row r="17" spans="1:7" ht="12.75">
      <c r="A17" s="132"/>
      <c r="B17" s="132"/>
      <c r="C17" s="133"/>
      <c r="D17" s="371"/>
      <c r="E17" s="371"/>
      <c r="F17" s="371"/>
      <c r="G17" s="131"/>
    </row>
    <row r="18" spans="1:7" ht="12.75">
      <c r="A18" s="132"/>
      <c r="B18" s="132"/>
      <c r="C18" s="133"/>
      <c r="D18" s="371"/>
      <c r="E18" s="371"/>
      <c r="F18" s="371"/>
      <c r="G18" s="131"/>
    </row>
    <row r="19" spans="1:7" ht="12.75">
      <c r="A19" s="132"/>
      <c r="B19" s="132"/>
      <c r="C19" s="133"/>
      <c r="D19" s="371"/>
      <c r="E19" s="371"/>
      <c r="F19" s="371"/>
      <c r="G19" s="131"/>
    </row>
    <row r="20" spans="1:7" ht="12.75">
      <c r="A20" s="132"/>
      <c r="B20" s="132"/>
      <c r="C20" s="133"/>
      <c r="D20" s="371"/>
      <c r="E20" s="371"/>
      <c r="F20" s="371"/>
      <c r="G20" s="131"/>
    </row>
    <row r="21" spans="1:7" ht="12.75">
      <c r="A21" s="114"/>
      <c r="B21" s="114"/>
      <c r="C21" s="114"/>
      <c r="D21" s="114"/>
      <c r="E21" s="114"/>
      <c r="F21" s="114"/>
      <c r="G21" s="114"/>
    </row>
    <row r="22" spans="1:7" ht="12.75">
      <c r="A22" s="134" t="s">
        <v>130</v>
      </c>
      <c r="B22" s="135"/>
      <c r="C22" s="135"/>
      <c r="D22" s="135"/>
      <c r="E22" s="135"/>
      <c r="F22" s="136"/>
      <c r="G22" s="114"/>
    </row>
    <row r="23" spans="1:7" ht="30" customHeight="1">
      <c r="A23" s="372"/>
      <c r="B23" s="372"/>
      <c r="C23" s="372"/>
      <c r="D23" s="372"/>
      <c r="E23" s="372"/>
      <c r="F23" s="372"/>
      <c r="G23" s="114"/>
    </row>
    <row r="24" spans="1:7" ht="12.75">
      <c r="A24" s="114"/>
      <c r="B24" s="114"/>
      <c r="C24" s="114"/>
      <c r="D24" s="114"/>
      <c r="E24" s="114"/>
      <c r="F24" s="114"/>
      <c r="G24" s="114"/>
    </row>
    <row r="25" spans="1:7" ht="12.75">
      <c r="A25" s="134" t="s">
        <v>131</v>
      </c>
      <c r="B25" s="135"/>
      <c r="C25" s="135"/>
      <c r="D25" s="135"/>
      <c r="E25" s="135"/>
      <c r="F25" s="136"/>
      <c r="G25" s="114"/>
    </row>
    <row r="26" spans="1:7" ht="30" customHeight="1">
      <c r="A26" s="372"/>
      <c r="B26" s="372"/>
      <c r="C26" s="372"/>
      <c r="D26" s="372"/>
      <c r="E26" s="372"/>
      <c r="F26" s="372"/>
      <c r="G26" s="114"/>
    </row>
    <row r="27" spans="1:7" ht="12.75">
      <c r="A27" s="114"/>
      <c r="B27" s="114"/>
      <c r="C27" s="114"/>
      <c r="D27" s="114"/>
      <c r="E27" s="114"/>
      <c r="F27" s="114"/>
      <c r="G27" s="114"/>
    </row>
    <row r="28" spans="1:7" ht="12.75">
      <c r="A28" s="134" t="s">
        <v>132</v>
      </c>
      <c r="B28" s="135"/>
      <c r="C28" s="135"/>
      <c r="D28" s="135"/>
      <c r="E28" s="135"/>
      <c r="F28" s="136"/>
      <c r="G28" s="114"/>
    </row>
    <row r="29" spans="1:7" ht="30" customHeight="1">
      <c r="A29" s="372"/>
      <c r="B29" s="372"/>
      <c r="C29" s="372"/>
      <c r="D29" s="372"/>
      <c r="E29" s="372"/>
      <c r="F29" s="372"/>
      <c r="G29" s="114"/>
    </row>
    <row r="30" spans="1:7" ht="12.75">
      <c r="A30" s="114"/>
      <c r="B30" s="114"/>
      <c r="C30" s="114"/>
      <c r="D30" s="114"/>
      <c r="E30" s="114"/>
      <c r="F30" s="114"/>
      <c r="G30" s="114"/>
    </row>
    <row r="31" spans="1:7" ht="12.75">
      <c r="A31" s="134" t="s">
        <v>133</v>
      </c>
      <c r="B31" s="135"/>
      <c r="C31" s="135"/>
      <c r="D31" s="135"/>
      <c r="E31" s="135"/>
      <c r="F31" s="136"/>
      <c r="G31" s="114"/>
    </row>
    <row r="32" spans="1:7" ht="108" customHeight="1">
      <c r="A32" s="372" t="s">
        <v>134</v>
      </c>
      <c r="B32" s="372"/>
      <c r="C32" s="372"/>
      <c r="D32" s="372"/>
      <c r="E32" s="372"/>
      <c r="F32" s="372"/>
      <c r="G32" s="114"/>
    </row>
    <row r="33" spans="1:7" ht="12.75">
      <c r="A33" s="114"/>
      <c r="B33" s="114"/>
      <c r="C33" s="114"/>
      <c r="D33" s="114"/>
      <c r="E33" s="114"/>
      <c r="F33" s="114"/>
      <c r="G33" s="114"/>
    </row>
    <row r="34" spans="1:7" ht="12.75">
      <c r="A34" s="134" t="s">
        <v>135</v>
      </c>
      <c r="B34" s="135"/>
      <c r="C34" s="135"/>
      <c r="D34" s="135"/>
      <c r="E34" s="135"/>
      <c r="F34" s="136"/>
      <c r="G34" s="114"/>
    </row>
    <row r="35" spans="1:7" ht="108" customHeight="1">
      <c r="A35" s="372"/>
      <c r="B35" s="372"/>
      <c r="C35" s="372"/>
      <c r="D35" s="372"/>
      <c r="E35" s="372"/>
      <c r="F35" s="372"/>
      <c r="G35" s="114"/>
    </row>
    <row r="36" spans="1:7" ht="12.75">
      <c r="A36" s="114"/>
      <c r="B36" s="114"/>
      <c r="C36" s="114"/>
      <c r="D36" s="114"/>
      <c r="E36" s="114"/>
      <c r="F36" s="114"/>
      <c r="G36" s="114"/>
    </row>
    <row r="37" spans="1:7" ht="12.75">
      <c r="A37" s="114"/>
      <c r="B37" s="114"/>
      <c r="C37" s="114"/>
      <c r="D37" s="114"/>
      <c r="E37" s="114"/>
      <c r="F37" s="114"/>
      <c r="G37" s="114"/>
    </row>
  </sheetData>
  <sheetProtection selectLockedCells="1" selectUnlockedCells="1"/>
  <mergeCells count="16">
    <mergeCell ref="A26:F26"/>
    <mergeCell ref="A29:F29"/>
    <mergeCell ref="A32:F32"/>
    <mergeCell ref="A35:F35"/>
    <mergeCell ref="D18:F18"/>
    <mergeCell ref="D19:F19"/>
    <mergeCell ref="D20:F20"/>
    <mergeCell ref="A23:F23"/>
    <mergeCell ref="A14:F14"/>
    <mergeCell ref="D15:F15"/>
    <mergeCell ref="D16:F16"/>
    <mergeCell ref="D17:F17"/>
    <mergeCell ref="A2:F2"/>
    <mergeCell ref="A3:F3"/>
    <mergeCell ref="A10:C10"/>
    <mergeCell ref="A12:C12"/>
  </mergeCells>
  <printOptions horizontalCentered="1" verticalCentered="1"/>
  <pageMargins left="0.39375" right="0.39375" top="0.39375" bottom="0.39375" header="0.5118055555555555" footer="0.511805555555555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codeName="Feuil2">
    <pageSetUpPr fitToPage="1"/>
  </sheetPr>
  <dimension ref="A1:W42"/>
  <sheetViews>
    <sheetView showGridLines="0" tabSelected="1" zoomScale="79" zoomScaleNormal="79" workbookViewId="0" topLeftCell="A1">
      <pane xSplit="3" ySplit="1" topLeftCell="D8" activePane="bottomRight" state="frozen"/>
      <selection pane="topLeft" activeCell="A1" sqref="A1"/>
      <selection pane="topRight" activeCell="D1" sqref="D1"/>
      <selection pane="bottomLeft" activeCell="A19" sqref="A19"/>
      <selection pane="bottomRight" activeCell="X1" sqref="A1:X42"/>
    </sheetView>
  </sheetViews>
  <sheetFormatPr defaultColWidth="11.421875" defaultRowHeight="12.75"/>
  <cols>
    <col min="1" max="1" width="8.28125" style="0" customWidth="1"/>
    <col min="2" max="2" width="5.421875" style="0" customWidth="1"/>
    <col min="3" max="3" width="6.7109375" style="0" customWidth="1"/>
    <col min="4" max="4" width="4.7109375" style="0" customWidth="1"/>
    <col min="5" max="5" width="18.7109375" style="0" customWidth="1"/>
    <col min="6" max="8" width="5.7109375" style="0" customWidth="1"/>
    <col min="9" max="9" width="6.7109375" style="137" customWidth="1"/>
    <col min="10" max="10" width="5.7109375" style="0" customWidth="1"/>
    <col min="11" max="11" width="4.7109375" style="0" customWidth="1"/>
    <col min="12" max="12" width="1.7109375" style="0" customWidth="1"/>
    <col min="13" max="13" width="4.7109375" style="0" customWidth="1"/>
    <col min="14" max="14" width="18.7109375" style="0" customWidth="1"/>
    <col min="15" max="16" width="5.7109375" style="0" customWidth="1"/>
    <col min="17" max="17" width="5.7109375" style="138" customWidth="1"/>
    <col min="18" max="18" width="6.7109375" style="137" customWidth="1"/>
    <col min="19" max="19" width="5.7109375" style="0" customWidth="1"/>
    <col min="20" max="20" width="4.7109375" style="0" customWidth="1"/>
    <col min="21" max="21" width="9.7109375" style="0" customWidth="1"/>
    <col min="22" max="22" width="13.7109375" style="0" customWidth="1"/>
    <col min="23" max="23" width="13.140625" style="0" customWidth="1"/>
    <col min="24" max="16384" width="9.140625" style="0" customWidth="1"/>
  </cols>
  <sheetData>
    <row r="1" spans="1:23" ht="27">
      <c r="A1" s="139" t="s">
        <v>136</v>
      </c>
      <c r="B1" s="140" t="s">
        <v>137</v>
      </c>
      <c r="C1" s="141" t="s">
        <v>138</v>
      </c>
      <c r="D1" s="373" t="s">
        <v>139</v>
      </c>
      <c r="E1" s="373"/>
      <c r="F1" s="143" t="s">
        <v>140</v>
      </c>
      <c r="G1" s="144" t="s">
        <v>141</v>
      </c>
      <c r="H1" s="144" t="s">
        <v>142</v>
      </c>
      <c r="I1" s="145" t="s">
        <v>143</v>
      </c>
      <c r="J1" s="146" t="s">
        <v>144</v>
      </c>
      <c r="K1" s="147" t="s">
        <v>145</v>
      </c>
      <c r="L1" s="148"/>
      <c r="M1" s="374" t="s">
        <v>139</v>
      </c>
      <c r="N1" s="374"/>
      <c r="O1" s="143" t="s">
        <v>140</v>
      </c>
      <c r="P1" s="144" t="s">
        <v>141</v>
      </c>
      <c r="Q1" s="149" t="s">
        <v>142</v>
      </c>
      <c r="R1" s="145" t="s">
        <v>143</v>
      </c>
      <c r="S1" s="146" t="s">
        <v>144</v>
      </c>
      <c r="T1" s="147" t="s">
        <v>145</v>
      </c>
      <c r="U1" s="150" t="s">
        <v>146</v>
      </c>
      <c r="V1" s="151" t="s">
        <v>147</v>
      </c>
      <c r="W1" s="152" t="s">
        <v>148</v>
      </c>
    </row>
    <row r="2" spans="1:23" ht="16.5" customHeight="1">
      <c r="A2" s="375">
        <v>1</v>
      </c>
      <c r="B2" s="154">
        <v>1</v>
      </c>
      <c r="C2" s="376" t="s">
        <v>149</v>
      </c>
      <c r="D2" s="155">
        <v>1</v>
      </c>
      <c r="E2" s="156" t="str">
        <f>VLOOKUP(D2,Joueurs!$A$16:$B$93,2,FALSE)</f>
        <v>X</v>
      </c>
      <c r="F2" s="157" t="str">
        <f>IF(ISNA(VLOOKUP(E2,Annexes!$A$1:$G$136,5,FALSE)),"",VLOOKUP(E2,Annexes!$A$1:$G$136,5,FALSE))</f>
        <v>N2</v>
      </c>
      <c r="G2" s="158">
        <v>0</v>
      </c>
      <c r="H2" s="158"/>
      <c r="I2" s="159">
        <f>IF(ISBLANK(H2),"",ROUNDDOWN(G2/H2,Joueurs!$AA$21))</f>
      </c>
      <c r="J2" s="160"/>
      <c r="K2" s="161" t="str">
        <f aca="true" t="shared" si="0" ref="K2:K9">IF(ISBLANK(P2),"",IF(G2&gt;P2,IF(F2&gt;O2,"VP","V"),"D"))</f>
        <v>D</v>
      </c>
      <c r="L2" s="162"/>
      <c r="M2" s="163">
        <v>3</v>
      </c>
      <c r="N2" s="156" t="str">
        <f>VLOOKUP(M2,Joueurs!$A$16:$B$93,2,FALSE)</f>
        <v>MERCIER Gérard</v>
      </c>
      <c r="O2" s="157" t="str">
        <f>IF(ISNA(VLOOKUP(N2,Annexes!$A$1:$G$136,5,FALSE)),"",VLOOKUP(N2,Annexes!$A$1:$G$136,5,FALSE))</f>
        <v>N2</v>
      </c>
      <c r="P2" s="158">
        <v>0.0001</v>
      </c>
      <c r="Q2" s="164">
        <f>IF(ISBLANK(H2),"",H2)</f>
      </c>
      <c r="R2" s="165" t="e">
        <f>IF(ISBLANK(P2),"",ROUNDDOWN(P2/Q2,Joueurs!$AA$21))</f>
        <v>#VALUE!</v>
      </c>
      <c r="S2" s="160"/>
      <c r="T2" s="161" t="str">
        <f aca="true" t="shared" si="1" ref="T2:T9">IF(ISBLANK(P2),"",IF(P2&gt;G2,IF(O2&gt;F2,"VP","V"),"D"))</f>
        <v>V</v>
      </c>
      <c r="U2" s="166"/>
      <c r="V2" s="167"/>
      <c r="W2" s="168"/>
    </row>
    <row r="3" spans="1:23" ht="16.5" customHeight="1">
      <c r="A3" s="375"/>
      <c r="B3" s="169">
        <f aca="true" t="shared" si="2" ref="B3:B42">B2+1</f>
        <v>2</v>
      </c>
      <c r="C3" s="376"/>
      <c r="D3" s="170">
        <v>2</v>
      </c>
      <c r="E3" s="171" t="str">
        <f>VLOOKUP(D3,Joueurs!$A$16:$B$93,2,FALSE)</f>
        <v>RIBEIRO Sergio</v>
      </c>
      <c r="F3" s="172" t="str">
        <f>IF(ISNA(VLOOKUP(E3,Annexes!$A$1:$G$136,5,FALSE)),"",VLOOKUP(E3,Annexes!$A$1:$G$136,5,FALSE))</f>
        <v>N2</v>
      </c>
      <c r="G3" s="173">
        <v>23</v>
      </c>
      <c r="H3" s="173">
        <v>39</v>
      </c>
      <c r="I3" s="174">
        <f>IF(ISBLANK(H3),"",ROUNDDOWN(G3/H3,Joueurs!$AA$21))</f>
        <v>0.589</v>
      </c>
      <c r="J3" s="175">
        <v>4</v>
      </c>
      <c r="K3" s="176" t="str">
        <f t="shared" si="0"/>
        <v>D</v>
      </c>
      <c r="L3" s="177"/>
      <c r="M3" s="178">
        <v>4</v>
      </c>
      <c r="N3" s="171" t="str">
        <f>VLOOKUP(M3,Joueurs!$A$16:$B$93,2,FALSE)</f>
        <v>LATAPIE Patrick</v>
      </c>
      <c r="O3" s="172" t="str">
        <f>IF(ISNA(VLOOKUP(N3,Annexes!$A$1:$G$136,5,FALSE)),"",VLOOKUP(N3,Annexes!$A$1:$G$136,5,FALSE))</f>
        <v>N2</v>
      </c>
      <c r="P3" s="173">
        <v>25</v>
      </c>
      <c r="Q3" s="173">
        <f aca="true" t="shared" si="3" ref="Q3:Q9">IF(ISBLANK(H3),"",H3)</f>
        <v>39</v>
      </c>
      <c r="R3" s="174">
        <f>IF(ISBLANK(P3),"",ROUNDDOWN(P3/Q3,Joueurs!$AA$21))</f>
        <v>0.641</v>
      </c>
      <c r="S3" s="175">
        <v>3</v>
      </c>
      <c r="T3" s="176" t="str">
        <f t="shared" si="1"/>
        <v>V</v>
      </c>
      <c r="U3" s="179">
        <v>2.8</v>
      </c>
      <c r="V3" s="180"/>
      <c r="W3" s="181" t="s">
        <v>150</v>
      </c>
    </row>
    <row r="4" spans="1:23" ht="16.5" customHeight="1">
      <c r="A4" s="375"/>
      <c r="B4" s="169">
        <f t="shared" si="2"/>
        <v>3</v>
      </c>
      <c r="C4" s="376"/>
      <c r="D4" s="170">
        <v>5</v>
      </c>
      <c r="E4" s="171" t="str">
        <f>VLOOKUP(D4,Joueurs!$A$16:$B$93,2,FALSE)</f>
        <v>BILLARD Pierre</v>
      </c>
      <c r="F4" s="172" t="str">
        <f>IF(ISNA(VLOOKUP(E4,Annexes!$A$1:$G$136,5,FALSE)),"",VLOOKUP(E4,Annexes!$A$1:$G$136,5,FALSE))</f>
        <v>N2</v>
      </c>
      <c r="G4" s="173">
        <v>19</v>
      </c>
      <c r="H4" s="173">
        <v>40</v>
      </c>
      <c r="I4" s="174">
        <f>IF(ISBLANK(H4),"",ROUNDDOWN(G4/H4,Joueurs!$AA$21))</f>
        <v>0.475</v>
      </c>
      <c r="J4" s="175">
        <v>4</v>
      </c>
      <c r="K4" s="176" t="str">
        <f t="shared" si="0"/>
        <v>V</v>
      </c>
      <c r="L4" s="177"/>
      <c r="M4" s="178">
        <v>7</v>
      </c>
      <c r="N4" s="171" t="str">
        <f>VLOOKUP(M4,Joueurs!$A$16:$B$93,2,FALSE)</f>
        <v>URSA Eric</v>
      </c>
      <c r="O4" s="172" t="str">
        <f>IF(ISNA(VLOOKUP(N4,Annexes!$A$1:$G$136,5,FALSE)),"",VLOOKUP(N4,Annexes!$A$1:$G$136,5,FALSE))</f>
        <v>N2</v>
      </c>
      <c r="P4" s="173">
        <v>16</v>
      </c>
      <c r="Q4" s="173">
        <f t="shared" si="3"/>
        <v>40</v>
      </c>
      <c r="R4" s="174">
        <f>IF(ISBLANK(P4),"",ROUNDDOWN(P4/Q4,Joueurs!$AA$21))</f>
        <v>0.4</v>
      </c>
      <c r="S4" s="175">
        <v>3</v>
      </c>
      <c r="T4" s="176" t="str">
        <f t="shared" si="1"/>
        <v>D</v>
      </c>
      <c r="U4" s="182" t="s">
        <v>151</v>
      </c>
      <c r="V4" s="180"/>
      <c r="W4" s="181" t="s">
        <v>152</v>
      </c>
    </row>
    <row r="5" spans="1:23" ht="16.5" customHeight="1">
      <c r="A5" s="375"/>
      <c r="B5" s="183">
        <f t="shared" si="2"/>
        <v>4</v>
      </c>
      <c r="C5" s="376"/>
      <c r="D5" s="184">
        <v>6</v>
      </c>
      <c r="E5" s="185" t="str">
        <f>VLOOKUP(D5,Joueurs!$A$16:$B$93,2,FALSE)</f>
        <v>SARRAILH Nicolas</v>
      </c>
      <c r="F5" s="186" t="str">
        <f>IF(ISNA(VLOOKUP(E5,Annexes!$A$1:$G$136,5,FALSE)),"",VLOOKUP(E5,Annexes!$A$1:$G$136,5,FALSE))</f>
        <v>N2</v>
      </c>
      <c r="G5" s="187">
        <v>24</v>
      </c>
      <c r="H5" s="187">
        <v>29</v>
      </c>
      <c r="I5" s="188">
        <f>IF(ISBLANK(H5),"",ROUNDDOWN(G5/H5,Joueurs!$AA$21))</f>
        <v>0.827</v>
      </c>
      <c r="J5" s="189">
        <v>4</v>
      </c>
      <c r="K5" s="190" t="str">
        <f t="shared" si="0"/>
        <v>D</v>
      </c>
      <c r="L5" s="191"/>
      <c r="M5" s="192">
        <v>8</v>
      </c>
      <c r="N5" s="185" t="str">
        <f>VLOOKUP(M5,Joueurs!$A$16:$B$93,2,FALSE)</f>
        <v>PINTUREAU Mathias</v>
      </c>
      <c r="O5" s="186" t="str">
        <f>IF(ISNA(VLOOKUP(N5,Annexes!$A$1:$G$136,5,FALSE)),"",VLOOKUP(N5,Annexes!$A$1:$G$136,5,FALSE))</f>
        <v>N2</v>
      </c>
      <c r="P5" s="187">
        <v>25</v>
      </c>
      <c r="Q5" s="193">
        <f t="shared" si="3"/>
        <v>29</v>
      </c>
      <c r="R5" s="188">
        <f>IF(ISBLANK(P5),"",ROUNDDOWN(P5/Q5,Joueurs!$AA$21))</f>
        <v>0.862</v>
      </c>
      <c r="S5" s="189">
        <v>6</v>
      </c>
      <c r="T5" s="194" t="str">
        <f t="shared" si="1"/>
        <v>V</v>
      </c>
      <c r="U5" s="195" t="s">
        <v>151</v>
      </c>
      <c r="V5" s="196"/>
      <c r="W5" s="197" t="s">
        <v>150</v>
      </c>
    </row>
    <row r="6" spans="1:23" ht="16.5" customHeight="1">
      <c r="A6" s="375">
        <f>A2+1</f>
        <v>2</v>
      </c>
      <c r="B6" s="198">
        <f t="shared" si="2"/>
        <v>5</v>
      </c>
      <c r="C6" s="377" t="s">
        <v>153</v>
      </c>
      <c r="D6" s="199" t="s">
        <v>154</v>
      </c>
      <c r="E6" s="200" t="str">
        <f>IF(ISBLANK($P$2),"",IF($G$2&lt;$P$2,$E$2,$N$2))</f>
        <v>X</v>
      </c>
      <c r="F6" s="201" t="str">
        <f>IF(ISNA(VLOOKUP(E6,Annexes!$A$1:$G$136,5,FALSE)),"",VLOOKUP(E6,Annexes!$A$1:$G$136,5,FALSE))</f>
        <v>N2</v>
      </c>
      <c r="G6" s="202">
        <v>0</v>
      </c>
      <c r="H6" s="202"/>
      <c r="I6" s="159">
        <f>IF(ISBLANK(H6),"",ROUNDDOWN(G6/H6,Joueurs!$AA$21))</f>
      </c>
      <c r="J6" s="203"/>
      <c r="K6" s="161" t="str">
        <f t="shared" si="0"/>
        <v>D</v>
      </c>
      <c r="L6" s="204"/>
      <c r="M6" s="205" t="s">
        <v>155</v>
      </c>
      <c r="N6" s="206" t="str">
        <f>IF(ISBLANK($P$4),"",IF($G$4&lt;$P$4,$E$4,$N$4))</f>
        <v>URSA Eric</v>
      </c>
      <c r="O6" s="207" t="str">
        <f>IF(ISNA(VLOOKUP(N6,Annexes!$A$1:$G$136,5,FALSE)),"",VLOOKUP(N6,Annexes!$A$1:$G$136,5,FALSE))</f>
        <v>N2</v>
      </c>
      <c r="P6" s="158">
        <v>0.001</v>
      </c>
      <c r="Q6" s="164">
        <f t="shared" si="3"/>
      </c>
      <c r="R6" s="165" t="e">
        <f>IF(ISBLANK(P6),"",ROUNDDOWN(P6/Q6,Joueurs!$AA$21))</f>
        <v>#VALUE!</v>
      </c>
      <c r="S6" s="160"/>
      <c r="T6" s="161" t="str">
        <f t="shared" si="1"/>
        <v>V</v>
      </c>
      <c r="U6" s="208"/>
      <c r="V6" s="209" t="s">
        <v>156</v>
      </c>
      <c r="W6" s="168"/>
    </row>
    <row r="7" spans="1:23" ht="16.5" customHeight="1">
      <c r="A7" s="375"/>
      <c r="B7" s="169">
        <f t="shared" si="2"/>
        <v>6</v>
      </c>
      <c r="C7" s="377"/>
      <c r="D7" s="210" t="s">
        <v>157</v>
      </c>
      <c r="E7" s="211" t="str">
        <f>IF(ISBLANK($P$3),"",IF($G$3&lt;$P$3,$E$3,$N$3))</f>
        <v>RIBEIRO Sergio</v>
      </c>
      <c r="F7" s="212" t="str">
        <f>IF(ISNA(VLOOKUP(E7,Annexes!$A$1:$G$136,5,FALSE)),"",VLOOKUP(E7,Annexes!$A$1:$G$136,5,FALSE))</f>
        <v>N2</v>
      </c>
      <c r="G7" s="213">
        <v>16</v>
      </c>
      <c r="H7" s="213">
        <v>23</v>
      </c>
      <c r="I7" s="214">
        <f>IF(ISBLANK(H7),"",ROUNDDOWN(G7/H7,Joueurs!$AA$21))</f>
        <v>0.695</v>
      </c>
      <c r="J7" s="215">
        <v>4</v>
      </c>
      <c r="K7" s="216" t="str">
        <f t="shared" si="0"/>
        <v>D</v>
      </c>
      <c r="L7" s="217"/>
      <c r="M7" s="218" t="s">
        <v>158</v>
      </c>
      <c r="N7" s="211" t="str">
        <f>IF(ISBLANK($P$5),"",IF($G$5&lt;$P$5,$E$5,$N$5))</f>
        <v>SARRAILH Nicolas</v>
      </c>
      <c r="O7" s="212" t="str">
        <f>IF(ISNA(VLOOKUP(N7,Annexes!$A$1:$G$136,5,FALSE)),"",VLOOKUP(N7,Annexes!$A$1:$G$136,5,FALSE))</f>
        <v>N2</v>
      </c>
      <c r="P7" s="213">
        <v>25</v>
      </c>
      <c r="Q7" s="213">
        <f t="shared" si="3"/>
        <v>23</v>
      </c>
      <c r="R7" s="214">
        <f>IF(ISBLANK(P7),"",ROUNDDOWN(P7/Q7,Joueurs!$AA$21))</f>
        <v>1.086</v>
      </c>
      <c r="S7" s="215">
        <v>5</v>
      </c>
      <c r="T7" s="216" t="str">
        <f t="shared" si="1"/>
        <v>V</v>
      </c>
      <c r="U7" s="219">
        <v>2.8</v>
      </c>
      <c r="V7" s="220" t="s">
        <v>159</v>
      </c>
      <c r="W7" s="181" t="s">
        <v>160</v>
      </c>
    </row>
    <row r="8" spans="1:23" ht="16.5" customHeight="1">
      <c r="A8" s="375"/>
      <c r="B8" s="169">
        <f t="shared" si="2"/>
        <v>7</v>
      </c>
      <c r="C8" s="377"/>
      <c r="D8" s="210" t="s">
        <v>161</v>
      </c>
      <c r="E8" s="211" t="str">
        <f>IF(ISBLANK($P$2),"",IF($G$2&gt;$P$2,$E$2,$N$2))</f>
        <v>MERCIER Gérard</v>
      </c>
      <c r="F8" s="212" t="str">
        <f>IF(ISNA(VLOOKUP(E8,Annexes!$A$1:$G$136,5,FALSE)),"",VLOOKUP(E8,Annexes!$A$1:$G$136,5,FALSE))</f>
        <v>N2</v>
      </c>
      <c r="G8" s="213">
        <v>14</v>
      </c>
      <c r="H8" s="213">
        <v>40</v>
      </c>
      <c r="I8" s="214">
        <f>IF(ISBLANK(H8),"",ROUNDDOWN(G8/H8,Joueurs!$AA$21))</f>
        <v>0.35</v>
      </c>
      <c r="J8" s="215">
        <v>3</v>
      </c>
      <c r="K8" s="216" t="str">
        <f t="shared" si="0"/>
        <v>D</v>
      </c>
      <c r="L8" s="217"/>
      <c r="M8" s="218" t="s">
        <v>162</v>
      </c>
      <c r="N8" s="221" t="str">
        <f>IF(ISBLANK($P$4),"",IF($G$4&gt;$P$4,$E$4,$N$4))</f>
        <v>BILLARD Pierre</v>
      </c>
      <c r="O8" s="212" t="str">
        <f>IF(ISNA(VLOOKUP(N8,Annexes!$A$1:$G$136,5,FALSE)),"",VLOOKUP(N8,Annexes!$A$1:$G$136,5,FALSE))</f>
        <v>N2</v>
      </c>
      <c r="P8" s="213">
        <v>24</v>
      </c>
      <c r="Q8" s="213">
        <f t="shared" si="3"/>
        <v>40</v>
      </c>
      <c r="R8" s="214">
        <f>IF(ISBLANK(P8),"",ROUNDDOWN(P8/Q8,Joueurs!$AA$21))</f>
        <v>0.6</v>
      </c>
      <c r="S8" s="215">
        <v>3</v>
      </c>
      <c r="T8" s="216" t="str">
        <f t="shared" si="1"/>
        <v>V</v>
      </c>
      <c r="U8" s="222" t="s">
        <v>151</v>
      </c>
      <c r="V8" s="220"/>
      <c r="W8" s="181" t="s">
        <v>163</v>
      </c>
    </row>
    <row r="9" spans="1:23" ht="16.5" customHeight="1">
      <c r="A9" s="375"/>
      <c r="B9" s="183">
        <f t="shared" si="2"/>
        <v>8</v>
      </c>
      <c r="C9" s="377"/>
      <c r="D9" s="223" t="s">
        <v>164</v>
      </c>
      <c r="E9" s="224" t="str">
        <f>IF(ISBLANK($P$3),"",IF($G$3&gt;$P$3,$E$3,$N$3))</f>
        <v>LATAPIE Patrick</v>
      </c>
      <c r="F9" s="225" t="str">
        <f>IF(ISNA(VLOOKUP(E9,Annexes!$A$1:$G$136,5,FALSE)),"",VLOOKUP(E9,Annexes!$A$1:$G$136,5,FALSE))</f>
        <v>N2</v>
      </c>
      <c r="G9" s="226">
        <v>25</v>
      </c>
      <c r="H9" s="226">
        <v>32</v>
      </c>
      <c r="I9" s="227">
        <f>IF(ISBLANK(H9),"",ROUNDDOWN(G9/H9,Joueurs!$AA$21))</f>
        <v>0.781</v>
      </c>
      <c r="J9" s="228">
        <v>4</v>
      </c>
      <c r="K9" s="229" t="str">
        <f t="shared" si="0"/>
        <v>V</v>
      </c>
      <c r="L9" s="230"/>
      <c r="M9" s="231" t="s">
        <v>165</v>
      </c>
      <c r="N9" s="224" t="str">
        <f>IF(ISBLANK($P$5),"",IF($G$5&gt;$P$5,$E$5,$N$5))</f>
        <v>PINTUREAU Mathias</v>
      </c>
      <c r="O9" s="225" t="str">
        <f>IF(ISNA(VLOOKUP(N9,Annexes!$A$1:$G$136,5,FALSE)),"",VLOOKUP(N9,Annexes!$A$1:$G$136,5,FALSE))</f>
        <v>N2</v>
      </c>
      <c r="P9" s="226">
        <v>18</v>
      </c>
      <c r="Q9" s="226">
        <f t="shared" si="3"/>
        <v>32</v>
      </c>
      <c r="R9" s="227">
        <f>IF(ISBLANK(P9),"",ROUNDDOWN(P9/Q9,Joueurs!$AA$21))</f>
        <v>0.562</v>
      </c>
      <c r="S9" s="228">
        <v>5</v>
      </c>
      <c r="T9" s="229" t="str">
        <f t="shared" si="1"/>
        <v>D</v>
      </c>
      <c r="U9" s="232" t="s">
        <v>151</v>
      </c>
      <c r="V9" s="233"/>
      <c r="W9" s="197" t="s">
        <v>166</v>
      </c>
    </row>
    <row r="10" spans="1:23" ht="16.5" customHeight="1">
      <c r="A10" s="378">
        <f>A6+1</f>
        <v>3</v>
      </c>
      <c r="B10" s="154">
        <f t="shared" si="2"/>
        <v>9</v>
      </c>
      <c r="C10" s="376" t="s">
        <v>167</v>
      </c>
      <c r="D10" s="235" t="str">
        <f>CONCATENATE("V",B10-4)</f>
        <v>V5</v>
      </c>
      <c r="E10" s="236" t="str">
        <f>IF(ISBLANK(P6),"",IF(G6&gt;P6,E6,N6))</f>
        <v>URSA Eric</v>
      </c>
      <c r="F10" s="237" t="str">
        <f>IF(ISNA(VLOOKUP(E10,Annexes!$A$1:$G$136,5,FALSE)),"",VLOOKUP(E10,Annexes!$A$1:$G$136,5,FALSE))</f>
        <v>N2</v>
      </c>
      <c r="G10" s="238">
        <v>15</v>
      </c>
      <c r="H10" s="238">
        <v>40</v>
      </c>
      <c r="I10" s="239">
        <f>IF(ISBLANK(H10),"",ROUNDDOWN(G10/H10,Joueurs!$AA$21))</f>
        <v>0.375</v>
      </c>
      <c r="J10" s="240">
        <v>4</v>
      </c>
      <c r="K10" s="241" t="str">
        <f aca="true" t="shared" si="4" ref="K10:K42">IF(ISBLANK(P10),"",IF(G10&gt;P10,IF(F10&gt;O10,"VP","V"),"D"))</f>
        <v>D</v>
      </c>
      <c r="L10" s="148"/>
      <c r="M10" s="169" t="str">
        <f>CONCATENATE("V",B10-3)</f>
        <v>V6</v>
      </c>
      <c r="N10" s="236" t="str">
        <f>IF(ISBLANK(P7),"",IF(G7&gt;P7,E7,N7))</f>
        <v>SARRAILH Nicolas</v>
      </c>
      <c r="O10" s="237" t="str">
        <f>IF(ISNA(VLOOKUP(N10,Annexes!$A$1:$G$136,5,FALSE)),"",VLOOKUP(N10,Annexes!$A$1:$G$136,5,FALSE))</f>
        <v>N2</v>
      </c>
      <c r="P10" s="238">
        <v>22</v>
      </c>
      <c r="Q10" s="242">
        <f aca="true" t="shared" si="5" ref="Q10:Q42">IF(ISBLANK(H10),"",H10)</f>
        <v>40</v>
      </c>
      <c r="R10" s="243">
        <f>IF(ISBLANK(P10),"",ROUNDDOWN(P10/Q10,Joueurs!$AA$21))</f>
        <v>0.55</v>
      </c>
      <c r="S10" s="240">
        <v>5</v>
      </c>
      <c r="T10" s="241" t="str">
        <f aca="true" t="shared" si="6" ref="T10:T42">IF(ISBLANK(P10),"",IF(P10&gt;G10,IF(O10&gt;F10,"VP","V"),"D"))</f>
        <v>V</v>
      </c>
      <c r="U10" s="244">
        <v>2.8</v>
      </c>
      <c r="V10" s="245" t="s">
        <v>156</v>
      </c>
      <c r="W10" s="168" t="s">
        <v>168</v>
      </c>
    </row>
    <row r="11" spans="1:23" ht="16.5" customHeight="1">
      <c r="A11" s="378"/>
      <c r="B11" s="169">
        <f t="shared" si="2"/>
        <v>10</v>
      </c>
      <c r="C11" s="376"/>
      <c r="D11" s="246" t="str">
        <f>CONCATENATE("P",B11-3)</f>
        <v>P7</v>
      </c>
      <c r="E11" s="247" t="str">
        <f>IF(ISBLANK(P8),"",IF(G8&lt;P8,E8,N8))</f>
        <v>MERCIER Gérard</v>
      </c>
      <c r="F11" s="237" t="str">
        <f>IF(ISNA(VLOOKUP(E11,Annexes!$A$1:$G$136,5,FALSE)),"",VLOOKUP(E11,Annexes!$A$1:$G$136,5,FALSE))</f>
        <v>N2</v>
      </c>
      <c r="G11" s="173">
        <v>19</v>
      </c>
      <c r="H11" s="173">
        <v>32</v>
      </c>
      <c r="I11" s="174">
        <f>IF(ISBLANK(H11),"",ROUNDDOWN(G11/H11,Joueurs!$AA$21))</f>
        <v>0.593</v>
      </c>
      <c r="J11" s="175">
        <v>3</v>
      </c>
      <c r="K11" s="176" t="str">
        <f t="shared" si="4"/>
        <v>D</v>
      </c>
      <c r="L11" s="177"/>
      <c r="M11" s="246" t="str">
        <f>CONCATENATE("P",B11-2)</f>
        <v>P8</v>
      </c>
      <c r="N11" s="247" t="str">
        <f>IF(ISBLANK(P9),"",IF(G9&lt;P9,E9,N9))</f>
        <v>PINTUREAU Mathias</v>
      </c>
      <c r="O11" s="237" t="str">
        <f>IF(ISNA(VLOOKUP(N11,Annexes!$A$1:$G$136,5,FALSE)),"",VLOOKUP(N11,Annexes!$A$1:$G$136,5,FALSE))</f>
        <v>N2</v>
      </c>
      <c r="P11" s="173">
        <v>25</v>
      </c>
      <c r="Q11" s="173">
        <f t="shared" si="5"/>
        <v>32</v>
      </c>
      <c r="R11" s="174">
        <f>IF(ISBLANK(P11),"",ROUNDDOWN(P11/Q11,Joueurs!$AA$21))</f>
        <v>0.781</v>
      </c>
      <c r="S11" s="175">
        <v>4</v>
      </c>
      <c r="T11" s="176" t="str">
        <f t="shared" si="6"/>
        <v>V</v>
      </c>
      <c r="U11" s="179">
        <v>2.8</v>
      </c>
      <c r="V11" s="248" t="s">
        <v>159</v>
      </c>
      <c r="W11" s="181" t="s">
        <v>152</v>
      </c>
    </row>
    <row r="12" spans="1:23" ht="16.5" customHeight="1">
      <c r="A12" s="378"/>
      <c r="B12" s="169">
        <f t="shared" si="2"/>
        <v>11</v>
      </c>
      <c r="C12" s="376"/>
      <c r="D12" s="249">
        <v>9</v>
      </c>
      <c r="E12" s="250" t="str">
        <f>VLOOKUP(D12,Joueurs!$A$16:$B$93,2,FALSE)</f>
        <v>LESPES Jean Claude</v>
      </c>
      <c r="F12" s="172" t="str">
        <f>IF(ISNA(VLOOKUP(E12,Annexes!$A$1:$G$136,5,FALSE)),"",VLOOKUP(E12,Annexes!$A$1:$G$136,5,FALSE))</f>
        <v>N2</v>
      </c>
      <c r="G12" s="173">
        <v>25</v>
      </c>
      <c r="H12" s="173">
        <v>40</v>
      </c>
      <c r="I12" s="174">
        <f>IF(ISBLANK(H12),"",ROUNDDOWN(G12/H12,Joueurs!$AA$21))</f>
        <v>0.625</v>
      </c>
      <c r="J12" s="175">
        <v>4</v>
      </c>
      <c r="K12" s="176" t="str">
        <f t="shared" si="4"/>
        <v>V</v>
      </c>
      <c r="L12" s="177"/>
      <c r="M12" s="246" t="str">
        <f>CONCATENATE("V",B12-4)</f>
        <v>V7</v>
      </c>
      <c r="N12" s="247" t="str">
        <f>IF(ISBLANK(P8),"",IF(G8&gt;P8,E8,N8))</f>
        <v>BILLARD Pierre</v>
      </c>
      <c r="O12" s="237" t="str">
        <f>IF(ISNA(VLOOKUP(N12,Annexes!$A$1:$G$136,5,FALSE)),"",VLOOKUP(N12,Annexes!$A$1:$G$136,5,FALSE))</f>
        <v>N2</v>
      </c>
      <c r="P12" s="173">
        <v>13</v>
      </c>
      <c r="Q12" s="173">
        <f t="shared" si="5"/>
        <v>40</v>
      </c>
      <c r="R12" s="174">
        <f>IF(ISBLANK(P12),"",ROUNDDOWN(P12/Q12,Joueurs!$AA$21))</f>
        <v>0.325</v>
      </c>
      <c r="S12" s="175">
        <v>2</v>
      </c>
      <c r="T12" s="176" t="str">
        <f t="shared" si="6"/>
        <v>D</v>
      </c>
      <c r="U12" s="182" t="s">
        <v>151</v>
      </c>
      <c r="V12" s="248"/>
      <c r="W12" s="181" t="s">
        <v>163</v>
      </c>
    </row>
    <row r="13" spans="1:23" ht="16.5" customHeight="1">
      <c r="A13" s="378"/>
      <c r="B13" s="183">
        <f t="shared" si="2"/>
        <v>12</v>
      </c>
      <c r="C13" s="376"/>
      <c r="D13" s="184">
        <f>D12+1</f>
        <v>10</v>
      </c>
      <c r="E13" s="185" t="str">
        <f>VLOOKUP(D13,Joueurs!$A$16:$B$93,2,FALSE)</f>
        <v>HEBRARD Sébastien</v>
      </c>
      <c r="F13" s="186" t="str">
        <f>IF(ISNA(VLOOKUP(E13,Annexes!$A$1:$G$136,5,FALSE)),"",VLOOKUP(E13,Annexes!$A$1:$G$136,5,FALSE))</f>
        <v>N2</v>
      </c>
      <c r="G13" s="187">
        <v>15</v>
      </c>
      <c r="H13" s="187">
        <v>40</v>
      </c>
      <c r="I13" s="251">
        <f>IF(ISBLANK(H13),"",ROUNDDOWN(G13/H13,Joueurs!$AA$21))</f>
        <v>0.375</v>
      </c>
      <c r="J13" s="189">
        <v>3</v>
      </c>
      <c r="K13" s="190" t="str">
        <f t="shared" si="4"/>
        <v>D</v>
      </c>
      <c r="L13" s="191"/>
      <c r="M13" s="183" t="str">
        <f>CONCATENATE("V",B13-4)</f>
        <v>V8</v>
      </c>
      <c r="N13" s="252" t="str">
        <f>IF(ISBLANK(P9),"",IF(G9&gt;P9,E9,N9))</f>
        <v>LATAPIE Patrick</v>
      </c>
      <c r="O13" s="253" t="str">
        <f>IF(ISNA(VLOOKUP(N13,Annexes!$A$1:$G$136,5,FALSE)),"",VLOOKUP(N13,Annexes!$A$1:$G$136,5,FALSE))</f>
        <v>N2</v>
      </c>
      <c r="P13" s="187">
        <v>19</v>
      </c>
      <c r="Q13" s="187">
        <f t="shared" si="5"/>
        <v>40</v>
      </c>
      <c r="R13" s="251">
        <f>IF(ISBLANK(P13),"",ROUNDDOWN(P13/Q13,Joueurs!$AA$21))</f>
        <v>0.475</v>
      </c>
      <c r="S13" s="189">
        <v>3</v>
      </c>
      <c r="T13" s="190" t="str">
        <f t="shared" si="6"/>
        <v>V</v>
      </c>
      <c r="U13" s="195" t="s">
        <v>151</v>
      </c>
      <c r="V13" s="153"/>
      <c r="W13" s="197" t="s">
        <v>168</v>
      </c>
    </row>
    <row r="14" spans="1:23" ht="16.5" customHeight="1">
      <c r="A14" s="378">
        <f>A10+1</f>
        <v>4</v>
      </c>
      <c r="B14" s="154">
        <f t="shared" si="2"/>
        <v>13</v>
      </c>
      <c r="C14" s="377" t="s">
        <v>169</v>
      </c>
      <c r="D14" s="210" t="str">
        <f>CONCATENATE("V",B14-4)</f>
        <v>V9</v>
      </c>
      <c r="E14" s="211" t="str">
        <f>IF(ISBLANK(P10),"",IF(G10&gt;P10,E10,N10))</f>
        <v>SARRAILH Nicolas</v>
      </c>
      <c r="F14" s="212" t="str">
        <f>IF(ISNA(VLOOKUP(E14,Annexes!$A$1:$G$136,5,FALSE)),"",VLOOKUP(E14,Annexes!$A$1:$G$136,5,FALSE))</f>
        <v>N2</v>
      </c>
      <c r="G14" s="254">
        <v>25</v>
      </c>
      <c r="H14" s="254">
        <v>25</v>
      </c>
      <c r="I14" s="255">
        <f>IF(ISBLANK(H14),"",ROUNDDOWN(G14/H14,Joueurs!$AA$21))</f>
        <v>1</v>
      </c>
      <c r="J14" s="256">
        <v>5</v>
      </c>
      <c r="K14" s="257" t="str">
        <f t="shared" si="4"/>
        <v>V</v>
      </c>
      <c r="L14" s="258"/>
      <c r="M14" s="218" t="str">
        <f>CONCATENATE("V",B14-3)</f>
        <v>V10</v>
      </c>
      <c r="N14" s="211" t="str">
        <f>IF(ISBLANK(P11),"",IF(G11&gt;P11,E11,N11))</f>
        <v>PINTUREAU Mathias</v>
      </c>
      <c r="O14" s="212" t="str">
        <f>IF(ISNA(VLOOKUP(N14,Annexes!$A$1:$G$136,5,FALSE)),"",VLOOKUP(N14,Annexes!$A$1:$G$136,5,FALSE))</f>
        <v>N2</v>
      </c>
      <c r="P14" s="254">
        <v>12</v>
      </c>
      <c r="Q14" s="259">
        <f t="shared" si="5"/>
        <v>25</v>
      </c>
      <c r="R14" s="260">
        <f>IF(ISBLANK(P14),"",ROUNDDOWN(P14/Q14,Joueurs!$AA$21))</f>
        <v>0.48</v>
      </c>
      <c r="S14" s="256">
        <v>3</v>
      </c>
      <c r="T14" s="257" t="str">
        <f t="shared" si="6"/>
        <v>D</v>
      </c>
      <c r="U14" s="261">
        <v>2.8</v>
      </c>
      <c r="V14" s="262" t="s">
        <v>156</v>
      </c>
      <c r="W14" s="168" t="s">
        <v>160</v>
      </c>
    </row>
    <row r="15" spans="1:23" ht="16.5" customHeight="1">
      <c r="A15" s="378"/>
      <c r="B15" s="169">
        <f t="shared" si="2"/>
        <v>14</v>
      </c>
      <c r="C15" s="377"/>
      <c r="D15" s="263" t="str">
        <f>CONCATENATE("P",B15-3)</f>
        <v>P11</v>
      </c>
      <c r="E15" s="221" t="str">
        <f>IF(ISBLANK(P12),"",IF(G12&lt;P12,E12,N12))</f>
        <v>BILLARD Pierre</v>
      </c>
      <c r="F15" s="212" t="str">
        <f>IF(ISNA(VLOOKUP(E15,Annexes!$A$1:$G$136,5,FALSE)),"",VLOOKUP(E15,Annexes!$A$1:$G$136,5,FALSE))</f>
        <v>N2</v>
      </c>
      <c r="G15" s="213">
        <v>12</v>
      </c>
      <c r="H15" s="213">
        <v>35</v>
      </c>
      <c r="I15" s="214">
        <f>IF(ISBLANK(H15),"",ROUNDDOWN(G15/H15,Joueurs!$AA$21))</f>
        <v>0.342</v>
      </c>
      <c r="J15" s="215">
        <v>4</v>
      </c>
      <c r="K15" s="216" t="str">
        <f t="shared" si="4"/>
        <v>D</v>
      </c>
      <c r="L15" s="264"/>
      <c r="M15" s="263" t="str">
        <f>CONCATENATE("P",B15-2)</f>
        <v>P12</v>
      </c>
      <c r="N15" s="221" t="str">
        <f>IF(ISBLANK(P13),"",IF(G13&lt;P13,E13,N13))</f>
        <v>HEBRARD Sébastien</v>
      </c>
      <c r="O15" s="212" t="str">
        <f>IF(ISNA(VLOOKUP(N15,Annexes!$A$1:$G$136,5,FALSE)),"",VLOOKUP(N15,Annexes!$A$1:$G$136,5,FALSE))</f>
        <v>N2</v>
      </c>
      <c r="P15" s="213">
        <v>25</v>
      </c>
      <c r="Q15" s="213">
        <f t="shared" si="5"/>
        <v>35</v>
      </c>
      <c r="R15" s="214">
        <f>IF(ISBLANK(P15),"",ROUNDDOWN(P15/Q15,Joueurs!$AA$21))</f>
        <v>0.714</v>
      </c>
      <c r="S15" s="215">
        <v>3</v>
      </c>
      <c r="T15" s="216" t="str">
        <f t="shared" si="6"/>
        <v>V</v>
      </c>
      <c r="U15" s="265">
        <v>2.8</v>
      </c>
      <c r="V15" s="220" t="s">
        <v>159</v>
      </c>
      <c r="W15" s="181" t="s">
        <v>166</v>
      </c>
    </row>
    <row r="16" spans="1:23" ht="16.5" customHeight="1">
      <c r="A16" s="378"/>
      <c r="B16" s="169">
        <f t="shared" si="2"/>
        <v>15</v>
      </c>
      <c r="C16" s="377"/>
      <c r="D16" s="266">
        <f>D13+1</f>
        <v>11</v>
      </c>
      <c r="E16" s="267" t="str">
        <f>VLOOKUP(D16,Joueurs!$A$16:$B$93,2,FALSE)</f>
        <v>CHAUVET Guy</v>
      </c>
      <c r="F16" s="268" t="str">
        <f>IF(ISNA(VLOOKUP(E16,Annexes!$A$1:$G$136,5,FALSE)),"",VLOOKUP(E16,Annexes!$A$1:$G$136,5,FALSE))</f>
        <v>N2</v>
      </c>
      <c r="G16" s="213">
        <v>13</v>
      </c>
      <c r="H16" s="213">
        <v>39</v>
      </c>
      <c r="I16" s="214">
        <f>IF(ISBLANK(H16),"",ROUNDDOWN(G16/H16,Joueurs!$AA$21))</f>
        <v>0.333</v>
      </c>
      <c r="J16" s="215">
        <v>2</v>
      </c>
      <c r="K16" s="216" t="str">
        <f t="shared" si="4"/>
        <v>D</v>
      </c>
      <c r="L16" s="264"/>
      <c r="M16" s="263" t="str">
        <f>CONCATENATE("V",B16-4)</f>
        <v>V11</v>
      </c>
      <c r="N16" s="221" t="str">
        <f>IF(ISBLANK(P12),"",IF(G12&gt;P12,E12,N12))</f>
        <v>LESPES Jean Claude</v>
      </c>
      <c r="O16" s="212" t="str">
        <f>IF(ISNA(VLOOKUP(N16,Annexes!$A$1:$G$136,5,FALSE)),"",VLOOKUP(N16,Annexes!$A$1:$G$136,5,FALSE))</f>
        <v>N2</v>
      </c>
      <c r="P16" s="213">
        <v>25</v>
      </c>
      <c r="Q16" s="213">
        <f t="shared" si="5"/>
        <v>39</v>
      </c>
      <c r="R16" s="214">
        <f>IF(ISBLANK(P16),"",ROUNDDOWN(P16/Q16,Joueurs!$AA$21))</f>
        <v>0.641</v>
      </c>
      <c r="S16" s="215">
        <v>4</v>
      </c>
      <c r="T16" s="216" t="str">
        <f t="shared" si="6"/>
        <v>V</v>
      </c>
      <c r="U16" s="269" t="s">
        <v>151</v>
      </c>
      <c r="V16" s="220"/>
      <c r="W16" s="181" t="s">
        <v>166</v>
      </c>
    </row>
    <row r="17" spans="1:23" ht="16.5" customHeight="1">
      <c r="A17" s="378"/>
      <c r="B17" s="183">
        <f t="shared" si="2"/>
        <v>16</v>
      </c>
      <c r="C17" s="377"/>
      <c r="D17" s="270">
        <f>D16+1</f>
        <v>12</v>
      </c>
      <c r="E17" s="271" t="str">
        <f>VLOOKUP(D17,Joueurs!$A$16:$B$93,2,FALSE)</f>
        <v>VALDES Didier</v>
      </c>
      <c r="F17" s="272" t="str">
        <f>IF(ISNA(VLOOKUP(E17,Annexes!$A$1:$G$136,5,FALSE)),"",VLOOKUP(E17,Annexes!$A$1:$G$136,5,FALSE))</f>
        <v>N2</v>
      </c>
      <c r="G17" s="226">
        <v>17</v>
      </c>
      <c r="H17" s="226">
        <v>33</v>
      </c>
      <c r="I17" s="227">
        <f>IF(ISBLANK(H17),"",ROUNDDOWN(G17/H17,Joueurs!$AA$21))</f>
        <v>0.515</v>
      </c>
      <c r="J17" s="228">
        <v>5</v>
      </c>
      <c r="K17" s="229" t="str">
        <f t="shared" si="4"/>
        <v>D</v>
      </c>
      <c r="L17" s="273"/>
      <c r="M17" s="231" t="str">
        <f>CONCATENATE("V",B17-4)</f>
        <v>V12</v>
      </c>
      <c r="N17" s="224" t="str">
        <f>IF(ISBLANK(P13),"",IF(G13&gt;P13,E13,N13))</f>
        <v>LATAPIE Patrick</v>
      </c>
      <c r="O17" s="225" t="str">
        <f>IF(ISNA(VLOOKUP(N17,Annexes!$A$1:$G$136,5,FALSE)),"",VLOOKUP(N17,Annexes!$A$1:$G$136,5,FALSE))</f>
        <v>N2</v>
      </c>
      <c r="P17" s="226">
        <v>25</v>
      </c>
      <c r="Q17" s="226">
        <f t="shared" si="5"/>
        <v>33</v>
      </c>
      <c r="R17" s="227">
        <f>IF(ISBLANK(P17),"",ROUNDDOWN(P17/Q17,Joueurs!$AA$21))</f>
        <v>0.757</v>
      </c>
      <c r="S17" s="228">
        <v>9</v>
      </c>
      <c r="T17" s="229" t="str">
        <f t="shared" si="6"/>
        <v>V</v>
      </c>
      <c r="U17" s="274" t="s">
        <v>151</v>
      </c>
      <c r="V17" s="233"/>
      <c r="W17" s="197" t="s">
        <v>160</v>
      </c>
    </row>
    <row r="18" spans="1:23" ht="16.5" customHeight="1">
      <c r="A18" s="378">
        <f>A14+1</f>
        <v>5</v>
      </c>
      <c r="B18" s="154">
        <f t="shared" si="2"/>
        <v>17</v>
      </c>
      <c r="C18" s="376" t="s">
        <v>170</v>
      </c>
      <c r="D18" s="235" t="str">
        <f>CONCATENATE("V",B18-4)</f>
        <v>V13</v>
      </c>
      <c r="E18" s="236" t="str">
        <f>IF(ISBLANK(P14),"",IF(G14&gt;P14,E14,N14))</f>
        <v>SARRAILH Nicolas</v>
      </c>
      <c r="F18" s="237" t="str">
        <f>IF(ISNA(VLOOKUP(E18,Annexes!$A$1:$G$136,5,FALSE)),"",VLOOKUP(E18,Annexes!$A$1:$G$136,5,FALSE))</f>
        <v>N2</v>
      </c>
      <c r="G18" s="238">
        <v>25</v>
      </c>
      <c r="H18" s="238">
        <v>32</v>
      </c>
      <c r="I18" s="239">
        <f>IF(ISBLANK(H18),"",ROUNDDOWN(G18/H18,Joueurs!$AA$21))</f>
        <v>0.781</v>
      </c>
      <c r="J18" s="240">
        <v>4</v>
      </c>
      <c r="K18" s="241" t="str">
        <f t="shared" si="4"/>
        <v>V</v>
      </c>
      <c r="L18" s="148"/>
      <c r="M18" s="169" t="str">
        <f>CONCATENATE("V",B18-3)</f>
        <v>V14</v>
      </c>
      <c r="N18" s="236" t="str">
        <f>IF(ISBLANK(P15),"",IF(G15&gt;P15,E15,N15))</f>
        <v>HEBRARD Sébastien</v>
      </c>
      <c r="O18" s="237" t="str">
        <f>IF(ISNA(VLOOKUP(N18,Annexes!$A$1:$G$136,5,FALSE)),"",VLOOKUP(N18,Annexes!$A$1:$G$136,5,FALSE))</f>
        <v>N2</v>
      </c>
      <c r="P18" s="238">
        <v>16</v>
      </c>
      <c r="Q18" s="242">
        <f t="shared" si="5"/>
        <v>32</v>
      </c>
      <c r="R18" s="243">
        <f>IF(ISBLANK(P18),"",ROUNDDOWN(P18/Q18,Joueurs!$AA$21))</f>
        <v>0.5</v>
      </c>
      <c r="S18" s="240">
        <v>4</v>
      </c>
      <c r="T18" s="241" t="str">
        <f t="shared" si="6"/>
        <v>D</v>
      </c>
      <c r="U18" s="244">
        <v>2.8</v>
      </c>
      <c r="V18" s="245" t="s">
        <v>156</v>
      </c>
      <c r="W18" s="168" t="s">
        <v>163</v>
      </c>
    </row>
    <row r="19" spans="1:23" ht="16.5" customHeight="1">
      <c r="A19" s="378"/>
      <c r="B19" s="169">
        <f t="shared" si="2"/>
        <v>18</v>
      </c>
      <c r="C19" s="376"/>
      <c r="D19" s="246" t="str">
        <f>CONCATENATE("P",B19-3)</f>
        <v>P15</v>
      </c>
      <c r="E19" s="247" t="str">
        <f>IF(ISBLANK(P16),"",IF(G16&lt;P16,E16,N16))</f>
        <v>CHAUVET Guy</v>
      </c>
      <c r="F19" s="237" t="str">
        <f>IF(ISNA(VLOOKUP(E19,Annexes!$A$1:$G$136,5,FALSE)),"",VLOOKUP(E19,Annexes!$A$1:$G$136,5,FALSE))</f>
        <v>N2</v>
      </c>
      <c r="G19" s="173">
        <v>24</v>
      </c>
      <c r="H19" s="173">
        <v>32</v>
      </c>
      <c r="I19" s="174">
        <f>IF(ISBLANK(H19),"",ROUNDDOWN(G19/H19,Joueurs!$AA$21))</f>
        <v>0.75</v>
      </c>
      <c r="J19" s="175">
        <v>4</v>
      </c>
      <c r="K19" s="176" t="str">
        <f t="shared" si="4"/>
        <v>D</v>
      </c>
      <c r="L19" s="177"/>
      <c r="M19" s="246" t="str">
        <f>CONCATENATE("P",B19-2)</f>
        <v>P16</v>
      </c>
      <c r="N19" s="247" t="str">
        <f>IF(ISBLANK(P17),"",IF(G17&lt;P17,E17,N17))</f>
        <v>VALDES Didier</v>
      </c>
      <c r="O19" s="237" t="str">
        <f>IF(ISNA(VLOOKUP(N19,Annexes!$A$1:$G$136,5,FALSE)),"",VLOOKUP(N19,Annexes!$A$1:$G$136,5,FALSE))</f>
        <v>N2</v>
      </c>
      <c r="P19" s="173">
        <v>25</v>
      </c>
      <c r="Q19" s="173">
        <f t="shared" si="5"/>
        <v>32</v>
      </c>
      <c r="R19" s="174">
        <f>IF(ISBLANK(P19),"",ROUNDDOWN(P19/Q19,Joueurs!$AA$21))</f>
        <v>0.781</v>
      </c>
      <c r="S19" s="175">
        <v>6</v>
      </c>
      <c r="T19" s="176" t="str">
        <f t="shared" si="6"/>
        <v>V</v>
      </c>
      <c r="U19" s="179">
        <v>2.8</v>
      </c>
      <c r="V19" s="248" t="s">
        <v>159</v>
      </c>
      <c r="W19" s="181" t="s">
        <v>166</v>
      </c>
    </row>
    <row r="20" spans="1:23" ht="16.5" customHeight="1">
      <c r="A20" s="378"/>
      <c r="B20" s="169">
        <f t="shared" si="2"/>
        <v>19</v>
      </c>
      <c r="C20" s="376"/>
      <c r="D20" s="249">
        <f>D17+1</f>
        <v>13</v>
      </c>
      <c r="E20" s="250" t="str">
        <f>VLOOKUP(D20,Joueurs!$A$16:$B$93,2,FALSE)</f>
        <v>DELAHAYE Thierry</v>
      </c>
      <c r="F20" s="172" t="str">
        <f>IF(ISNA(VLOOKUP(E20,Annexes!$A$1:$G$136,5,FALSE)),"",VLOOKUP(E20,Annexes!$A$1:$G$136,5,FALSE))</f>
        <v>N2</v>
      </c>
      <c r="G20" s="173">
        <v>15</v>
      </c>
      <c r="H20" s="173">
        <v>40</v>
      </c>
      <c r="I20" s="174">
        <f>IF(ISBLANK(H20),"",ROUNDDOWN(G20/H20,Joueurs!$AA$21))</f>
        <v>0.375</v>
      </c>
      <c r="J20" s="175">
        <v>3</v>
      </c>
      <c r="K20" s="176" t="str">
        <f t="shared" si="4"/>
        <v>D</v>
      </c>
      <c r="L20" s="177"/>
      <c r="M20" s="246" t="str">
        <f>CONCATENATE("V",B20-4)</f>
        <v>V15</v>
      </c>
      <c r="N20" s="247" t="str">
        <f>IF(ISBLANK(P16),"",IF(G16&gt;P16,E16,N16))</f>
        <v>LESPES Jean Claude</v>
      </c>
      <c r="O20" s="237" t="str">
        <f>IF(ISNA(VLOOKUP(N20,Annexes!$A$1:$G$136,5,FALSE)),"",VLOOKUP(N20,Annexes!$A$1:$G$136,5,FALSE))</f>
        <v>N2</v>
      </c>
      <c r="P20" s="173">
        <v>16</v>
      </c>
      <c r="Q20" s="173">
        <f t="shared" si="5"/>
        <v>40</v>
      </c>
      <c r="R20" s="174">
        <f>IF(ISBLANK(P20),"",ROUNDDOWN(P20/Q20,Joueurs!$AA$21))</f>
        <v>0.4</v>
      </c>
      <c r="S20" s="175">
        <v>3</v>
      </c>
      <c r="T20" s="176" t="str">
        <f t="shared" si="6"/>
        <v>V</v>
      </c>
      <c r="U20" s="182" t="s">
        <v>151</v>
      </c>
      <c r="V20" s="248"/>
      <c r="W20" s="181" t="s">
        <v>152</v>
      </c>
    </row>
    <row r="21" spans="1:23" ht="16.5" customHeight="1">
      <c r="A21" s="378"/>
      <c r="B21" s="183">
        <f t="shared" si="2"/>
        <v>20</v>
      </c>
      <c r="C21" s="376"/>
      <c r="D21" s="184">
        <f>D20+1</f>
        <v>14</v>
      </c>
      <c r="E21" s="185" t="str">
        <f>VLOOKUP(D21,Joueurs!$A$16:$B$93,2,FALSE)</f>
        <v>BUTTNER Xavier</v>
      </c>
      <c r="F21" s="186" t="str">
        <f>IF(ISNA(VLOOKUP(E21,Annexes!$A$1:$G$136,5,FALSE)),"",VLOOKUP(E21,Annexes!$A$1:$G$136,5,FALSE))</f>
        <v>N2</v>
      </c>
      <c r="G21" s="187">
        <v>25</v>
      </c>
      <c r="H21" s="187">
        <v>29</v>
      </c>
      <c r="I21" s="251">
        <f>IF(ISBLANK(H21),"",ROUNDDOWN(G21/H21,Joueurs!$AA$21))</f>
        <v>0.862</v>
      </c>
      <c r="J21" s="189">
        <v>5</v>
      </c>
      <c r="K21" s="190" t="str">
        <f t="shared" si="4"/>
        <v>V</v>
      </c>
      <c r="L21" s="191"/>
      <c r="M21" s="183" t="str">
        <f>CONCATENATE("V",B21-4)</f>
        <v>V16</v>
      </c>
      <c r="N21" s="252" t="str">
        <f>IF(ISBLANK(P17),"",IF(G17&gt;P17,E17,N17))</f>
        <v>LATAPIE Patrick</v>
      </c>
      <c r="O21" s="253" t="str">
        <f>IF(ISNA(VLOOKUP(N21,Annexes!$A$1:$G$136,5,FALSE)),"",VLOOKUP(N21,Annexes!$A$1:$G$136,5,FALSE))</f>
        <v>N2</v>
      </c>
      <c r="P21" s="187">
        <v>18</v>
      </c>
      <c r="Q21" s="187">
        <f t="shared" si="5"/>
        <v>29</v>
      </c>
      <c r="R21" s="251">
        <f>IF(ISBLANK(P21),"",ROUNDDOWN(P21/Q21,Joueurs!$AA$21))</f>
        <v>0.62</v>
      </c>
      <c r="S21" s="189">
        <v>5</v>
      </c>
      <c r="T21" s="190" t="str">
        <f t="shared" si="6"/>
        <v>D</v>
      </c>
      <c r="U21" s="195" t="s">
        <v>151</v>
      </c>
      <c r="V21" s="153"/>
      <c r="W21" s="197" t="s">
        <v>160</v>
      </c>
    </row>
    <row r="22" spans="1:23" ht="16.5" customHeight="1">
      <c r="A22" s="378">
        <f>A18+1</f>
        <v>6</v>
      </c>
      <c r="B22" s="154">
        <f t="shared" si="2"/>
        <v>21</v>
      </c>
      <c r="C22" s="377" t="s">
        <v>171</v>
      </c>
      <c r="D22" s="210" t="str">
        <f>CONCATENATE("V",B22-4)</f>
        <v>V17</v>
      </c>
      <c r="E22" s="211" t="str">
        <f>IF(ISBLANK(P18),"",IF(G18&gt;P18,E18,N18))</f>
        <v>SARRAILH Nicolas</v>
      </c>
      <c r="F22" s="212" t="str">
        <f>IF(ISNA(VLOOKUP(E22,Annexes!$A$1:$G$136,5,FALSE)),"",VLOOKUP(E22,Annexes!$A$1:$G$136,5,FALSE))</f>
        <v>N2</v>
      </c>
      <c r="G22" s="254">
        <v>25</v>
      </c>
      <c r="H22" s="254">
        <v>37</v>
      </c>
      <c r="I22" s="255">
        <f>IF(ISBLANK(H22),"",ROUNDDOWN(G22/H22,Joueurs!$AA$21))</f>
        <v>0.675</v>
      </c>
      <c r="J22" s="256">
        <v>4</v>
      </c>
      <c r="K22" s="257" t="str">
        <f t="shared" si="4"/>
        <v>V</v>
      </c>
      <c r="L22" s="258"/>
      <c r="M22" s="218" t="str">
        <f>CONCATENATE("V",B22-3)</f>
        <v>V18</v>
      </c>
      <c r="N22" s="211" t="str">
        <f>IF(ISBLANK(P19),"",IF(G19&gt;P19,E19,N19))</f>
        <v>VALDES Didier</v>
      </c>
      <c r="O22" s="212" t="str">
        <f>IF(ISNA(VLOOKUP(N22,Annexes!$A$1:$G$136,5,FALSE)),"",VLOOKUP(N22,Annexes!$A$1:$G$136,5,FALSE))</f>
        <v>N2</v>
      </c>
      <c r="P22" s="254">
        <v>13</v>
      </c>
      <c r="Q22" s="259">
        <f t="shared" si="5"/>
        <v>37</v>
      </c>
      <c r="R22" s="260">
        <f>IF(ISBLANK(P22),"",ROUNDDOWN(P22/Q22,Joueurs!$AA$21))</f>
        <v>0.351</v>
      </c>
      <c r="S22" s="256">
        <v>5</v>
      </c>
      <c r="T22" s="257" t="str">
        <f t="shared" si="6"/>
        <v>D</v>
      </c>
      <c r="U22" s="261">
        <v>2.8</v>
      </c>
      <c r="V22" s="262" t="s">
        <v>156</v>
      </c>
      <c r="W22" s="168" t="s">
        <v>160</v>
      </c>
    </row>
    <row r="23" spans="1:23" ht="16.5" customHeight="1">
      <c r="A23" s="378"/>
      <c r="B23" s="169">
        <f t="shared" si="2"/>
        <v>22</v>
      </c>
      <c r="C23" s="377"/>
      <c r="D23" s="263" t="str">
        <f>CONCATENATE("P",B23-3)</f>
        <v>P19</v>
      </c>
      <c r="E23" s="221" t="str">
        <f>IF(ISBLANK(P20),"",IF(G20&lt;P20,E20,N20))</f>
        <v>DELAHAYE Thierry</v>
      </c>
      <c r="F23" s="212" t="str">
        <f>IF(ISNA(VLOOKUP(E23,Annexes!$A$1:$G$136,5,FALSE)),"",VLOOKUP(E23,Annexes!$A$1:$G$136,5,FALSE))</f>
        <v>N2</v>
      </c>
      <c r="G23" s="213">
        <v>16</v>
      </c>
      <c r="H23" s="213">
        <v>40</v>
      </c>
      <c r="I23" s="214">
        <f>IF(ISBLANK(H23),"",ROUNDDOWN(G23/H23,Joueurs!$AA$21))</f>
        <v>0.4</v>
      </c>
      <c r="J23" s="215">
        <v>3</v>
      </c>
      <c r="K23" s="216" t="str">
        <f t="shared" si="4"/>
        <v>D</v>
      </c>
      <c r="L23" s="264"/>
      <c r="M23" s="263" t="str">
        <f>CONCATENATE("P",B23-2)</f>
        <v>P20</v>
      </c>
      <c r="N23" s="221" t="str">
        <f>IF(ISBLANK(P21),"",IF(G21&lt;P21,E21,N21))</f>
        <v>LATAPIE Patrick</v>
      </c>
      <c r="O23" s="212" t="str">
        <f>IF(ISNA(VLOOKUP(N23,Annexes!$A$1:$G$136,5,FALSE)),"",VLOOKUP(N23,Annexes!$A$1:$G$136,5,FALSE))</f>
        <v>N2</v>
      </c>
      <c r="P23" s="213">
        <v>22</v>
      </c>
      <c r="Q23" s="213">
        <f t="shared" si="5"/>
        <v>40</v>
      </c>
      <c r="R23" s="214">
        <f>IF(ISBLANK(P23),"",ROUNDDOWN(P23/Q23,Joueurs!$AA$21))</f>
        <v>0.55</v>
      </c>
      <c r="S23" s="215">
        <v>4</v>
      </c>
      <c r="T23" s="216" t="str">
        <f t="shared" si="6"/>
        <v>V</v>
      </c>
      <c r="U23" s="265">
        <v>2.8</v>
      </c>
      <c r="V23" s="220" t="s">
        <v>159</v>
      </c>
      <c r="W23" s="181" t="s">
        <v>172</v>
      </c>
    </row>
    <row r="24" spans="1:23" ht="16.5" customHeight="1">
      <c r="A24" s="378"/>
      <c r="B24" s="169">
        <f t="shared" si="2"/>
        <v>23</v>
      </c>
      <c r="C24" s="377"/>
      <c r="D24" s="266">
        <f>D21+1</f>
        <v>15</v>
      </c>
      <c r="E24" s="267" t="str">
        <f>VLOOKUP(D24,Joueurs!$A$16:$B$93,2,FALSE)</f>
        <v>DELAGE Michel</v>
      </c>
      <c r="F24" s="268" t="str">
        <f>IF(ISNA(VLOOKUP(E24,Annexes!$A$1:$G$136,5,FALSE)),"",VLOOKUP(E24,Annexes!$A$1:$G$136,5,FALSE))</f>
        <v>N2</v>
      </c>
      <c r="G24" s="213">
        <v>21.001</v>
      </c>
      <c r="H24" s="213">
        <v>40</v>
      </c>
      <c r="I24" s="214">
        <f>IF(ISBLANK(H24),"",ROUNDDOWN(G24/H24,Joueurs!$AA$21))</f>
        <v>0.525</v>
      </c>
      <c r="J24" s="215">
        <v>4</v>
      </c>
      <c r="K24" s="216" t="str">
        <f t="shared" si="4"/>
        <v>V</v>
      </c>
      <c r="L24" s="264"/>
      <c r="M24" s="263" t="str">
        <f>CONCATENATE("V",B24-4)</f>
        <v>V19</v>
      </c>
      <c r="N24" s="221" t="str">
        <f>IF(ISBLANK(P20),"",IF(G20&gt;P20,E20,N20))</f>
        <v>LESPES Jean Claude</v>
      </c>
      <c r="O24" s="212" t="str">
        <f>IF(ISNA(VLOOKUP(N24,Annexes!$A$1:$G$136,5,FALSE)),"",VLOOKUP(N24,Annexes!$A$1:$G$136,5,FALSE))</f>
        <v>N2</v>
      </c>
      <c r="P24" s="213">
        <v>21</v>
      </c>
      <c r="Q24" s="213">
        <f t="shared" si="5"/>
        <v>40</v>
      </c>
      <c r="R24" s="214">
        <f>IF(ISBLANK(P24),"",ROUNDDOWN(P24/Q24,Joueurs!$AA$21))</f>
        <v>0.525</v>
      </c>
      <c r="S24" s="215">
        <v>4</v>
      </c>
      <c r="T24" s="216" t="str">
        <f t="shared" si="6"/>
        <v>D</v>
      </c>
      <c r="U24" s="269" t="s">
        <v>151</v>
      </c>
      <c r="V24" s="220"/>
      <c r="W24" s="181" t="s">
        <v>173</v>
      </c>
    </row>
    <row r="25" spans="1:23" ht="16.5" customHeight="1">
      <c r="A25" s="378"/>
      <c r="B25" s="183">
        <f t="shared" si="2"/>
        <v>24</v>
      </c>
      <c r="C25" s="377"/>
      <c r="D25" s="270">
        <f>D24+1</f>
        <v>16</v>
      </c>
      <c r="E25" s="271" t="str">
        <f>VLOOKUP(D25,Joueurs!$A$16:$B$93,2,FALSE)</f>
        <v>BERTHEREAU Alain</v>
      </c>
      <c r="F25" s="272" t="str">
        <f>IF(ISNA(VLOOKUP(E25,Annexes!$A$1:$G$136,5,FALSE)),"",VLOOKUP(E25,Annexes!$A$1:$G$136,5,FALSE))</f>
        <v>N1</v>
      </c>
      <c r="G25" s="226">
        <v>25</v>
      </c>
      <c r="H25" s="226">
        <v>64</v>
      </c>
      <c r="I25" s="227">
        <f>IF(ISBLANK(H25),"",ROUNDDOWN(G25/H25,Joueurs!$AA$21))</f>
        <v>0.39</v>
      </c>
      <c r="J25" s="228">
        <v>2</v>
      </c>
      <c r="K25" s="229" t="str">
        <f t="shared" si="4"/>
        <v>D</v>
      </c>
      <c r="L25" s="273"/>
      <c r="M25" s="231" t="str">
        <f>CONCATENATE("V",B25-4)</f>
        <v>V20</v>
      </c>
      <c r="N25" s="224" t="str">
        <f>IF(ISBLANK(P21),"",IF(G21&gt;P21,E21,N21))</f>
        <v>BUTTNER Xavier</v>
      </c>
      <c r="O25" s="225" t="str">
        <f>IF(ISNA(VLOOKUP(N25,Annexes!$A$1:$G$136,5,FALSE)),"",VLOOKUP(N25,Annexes!$A$1:$G$136,5,FALSE))</f>
        <v>N2</v>
      </c>
      <c r="P25" s="226">
        <v>30</v>
      </c>
      <c r="Q25" s="226">
        <f t="shared" si="5"/>
        <v>64</v>
      </c>
      <c r="R25" s="227">
        <f>IF(ISBLANK(P25),"",ROUNDDOWN(P25/Q25,Joueurs!$AA$21))</f>
        <v>0.468</v>
      </c>
      <c r="S25" s="228">
        <v>5</v>
      </c>
      <c r="T25" s="229" t="str">
        <f t="shared" si="6"/>
        <v>VP</v>
      </c>
      <c r="U25" s="274" t="s">
        <v>151</v>
      </c>
      <c r="V25" s="233"/>
      <c r="W25" s="197" t="s">
        <v>174</v>
      </c>
    </row>
    <row r="26" spans="1:23" ht="16.5" customHeight="1">
      <c r="A26" s="378">
        <f>A22+1</f>
        <v>7</v>
      </c>
      <c r="B26" s="154">
        <f t="shared" si="2"/>
        <v>25</v>
      </c>
      <c r="C26" s="376" t="s">
        <v>175</v>
      </c>
      <c r="D26" s="235" t="str">
        <f>CONCATENATE("V",B26-4)</f>
        <v>V21</v>
      </c>
      <c r="E26" s="236" t="str">
        <f>IF(ISBLANK(P22),"",IF(G22&gt;P22,E22,N22))</f>
        <v>SARRAILH Nicolas</v>
      </c>
      <c r="F26" s="237" t="str">
        <f>IF(ISNA(VLOOKUP(E26,Annexes!$A$1:$G$136,5,FALSE)),"",VLOOKUP(E26,Annexes!$A$1:$G$136,5,FALSE))</f>
        <v>N2</v>
      </c>
      <c r="G26" s="238">
        <v>22</v>
      </c>
      <c r="H26" s="238">
        <v>25</v>
      </c>
      <c r="I26" s="239">
        <f>IF(ISBLANK(H26),"",ROUNDDOWN(G26/H26,Joueurs!$AA$21))</f>
        <v>0.88</v>
      </c>
      <c r="J26" s="240">
        <v>4</v>
      </c>
      <c r="K26" s="241" t="str">
        <f t="shared" si="4"/>
        <v>D</v>
      </c>
      <c r="L26" s="148"/>
      <c r="M26" s="169" t="str">
        <f>CONCATENATE("V",B26-3)</f>
        <v>V22</v>
      </c>
      <c r="N26" s="236" t="str">
        <f>IF(ISBLANK(P23),"",IF(G23&gt;P23,E23,N23))</f>
        <v>LATAPIE Patrick</v>
      </c>
      <c r="O26" s="237" t="str">
        <f>IF(ISNA(VLOOKUP(N26,Annexes!$A$1:$G$136,5,FALSE)),"",VLOOKUP(N26,Annexes!$A$1:$G$136,5,FALSE))</f>
        <v>N2</v>
      </c>
      <c r="P26" s="238">
        <v>25</v>
      </c>
      <c r="Q26" s="242">
        <f t="shared" si="5"/>
        <v>25</v>
      </c>
      <c r="R26" s="243">
        <f>IF(ISBLANK(P26),"",ROUNDDOWN(P26/Q26,Joueurs!$AA$21))</f>
        <v>1</v>
      </c>
      <c r="S26" s="240">
        <v>5</v>
      </c>
      <c r="T26" s="241" t="str">
        <f t="shared" si="6"/>
        <v>V</v>
      </c>
      <c r="U26" s="244">
        <v>2.8</v>
      </c>
      <c r="V26" s="245" t="s">
        <v>156</v>
      </c>
      <c r="W26" s="168" t="s">
        <v>160</v>
      </c>
    </row>
    <row r="27" spans="1:23" ht="16.5" customHeight="1">
      <c r="A27" s="378"/>
      <c r="B27" s="169">
        <f t="shared" si="2"/>
        <v>26</v>
      </c>
      <c r="C27" s="376"/>
      <c r="D27" s="246" t="str">
        <f>CONCATENATE("P",B27-3)</f>
        <v>P23</v>
      </c>
      <c r="E27" s="247" t="str">
        <f>IF(ISBLANK(P24),"",IF(G24&lt;P24,E24,N24))</f>
        <v>LESPES Jean Claude</v>
      </c>
      <c r="F27" s="237" t="str">
        <f>IF(ISNA(VLOOKUP(E27,Annexes!$A$1:$G$136,5,FALSE)),"",VLOOKUP(E27,Annexes!$A$1:$G$136,5,FALSE))</f>
        <v>N2</v>
      </c>
      <c r="G27" s="173">
        <v>17</v>
      </c>
      <c r="H27" s="173">
        <v>37</v>
      </c>
      <c r="I27" s="174">
        <f>IF(ISBLANK(H27),"",ROUNDDOWN(G27/H27,Joueurs!$AA$21))</f>
        <v>0.459</v>
      </c>
      <c r="J27" s="175">
        <v>4</v>
      </c>
      <c r="K27" s="176" t="str">
        <f t="shared" si="4"/>
        <v>D</v>
      </c>
      <c r="L27" s="177"/>
      <c r="M27" s="246" t="str">
        <f>CONCATENATE("P",B27-2)</f>
        <v>P24</v>
      </c>
      <c r="N27" s="247" t="str">
        <f>IF(ISBLANK(P25),"",IF(G25&lt;P25,E25,N25))</f>
        <v>BERTHEREAU Alain</v>
      </c>
      <c r="O27" s="237" t="str">
        <f>IF(ISNA(VLOOKUP(N27,Annexes!$A$1:$G$136,5,FALSE)),"",VLOOKUP(N27,Annexes!$A$1:$G$136,5,FALSE))</f>
        <v>N1</v>
      </c>
      <c r="P27" s="173">
        <v>30</v>
      </c>
      <c r="Q27" s="173">
        <f t="shared" si="5"/>
        <v>37</v>
      </c>
      <c r="R27" s="174">
        <f>IF(ISBLANK(P27),"",ROUNDDOWN(P27/Q27,Joueurs!$AA$21))</f>
        <v>0.81</v>
      </c>
      <c r="S27" s="175">
        <v>5</v>
      </c>
      <c r="T27" s="176" t="str">
        <f t="shared" si="6"/>
        <v>V</v>
      </c>
      <c r="U27" s="179">
        <v>2.8</v>
      </c>
      <c r="V27" s="248" t="s">
        <v>159</v>
      </c>
      <c r="W27" s="181" t="s">
        <v>172</v>
      </c>
    </row>
    <row r="28" spans="1:23" ht="16.5" customHeight="1">
      <c r="A28" s="378"/>
      <c r="B28" s="169">
        <f t="shared" si="2"/>
        <v>27</v>
      </c>
      <c r="C28" s="376"/>
      <c r="D28" s="249">
        <f>D25+1</f>
        <v>17</v>
      </c>
      <c r="E28" s="250" t="str">
        <f>VLOOKUP(D28,Joueurs!$A$16:$B$93,2,FALSE)</f>
        <v>REGAGNON Francis</v>
      </c>
      <c r="F28" s="172" t="str">
        <f>IF(ISNA(VLOOKUP(E28,Annexes!$A$1:$G$136,5,FALSE)),"",VLOOKUP(E28,Annexes!$A$1:$G$136,5,FALSE))</f>
        <v>N1</v>
      </c>
      <c r="G28" s="173">
        <v>30</v>
      </c>
      <c r="H28" s="173">
        <v>43</v>
      </c>
      <c r="I28" s="174">
        <f>IF(ISBLANK(H28),"",ROUNDDOWN(G28/H28,Joueurs!$AA$21))</f>
        <v>0.697</v>
      </c>
      <c r="J28" s="175">
        <v>4</v>
      </c>
      <c r="K28" s="176" t="str">
        <f t="shared" si="4"/>
        <v>V</v>
      </c>
      <c r="L28" s="177"/>
      <c r="M28" s="246" t="str">
        <f>CONCATENATE("V",B28-4)</f>
        <v>V23</v>
      </c>
      <c r="N28" s="247" t="str">
        <f>IF(ISBLANK(P24),"",IF(G24&gt;P24,E24,N24))</f>
        <v>DELAGE Michel</v>
      </c>
      <c r="O28" s="237" t="str">
        <f>IF(ISNA(VLOOKUP(N28,Annexes!$A$1:$G$136,5,FALSE)),"",VLOOKUP(N28,Annexes!$A$1:$G$136,5,FALSE))</f>
        <v>N2</v>
      </c>
      <c r="P28" s="173">
        <v>26</v>
      </c>
      <c r="Q28" s="173">
        <f t="shared" si="5"/>
        <v>43</v>
      </c>
      <c r="R28" s="174">
        <f>IF(ISBLANK(P28),"",ROUNDDOWN(P28/Q28,Joueurs!$AA$21))</f>
        <v>0.604</v>
      </c>
      <c r="S28" s="175">
        <v>3</v>
      </c>
      <c r="T28" s="176" t="str">
        <f t="shared" si="6"/>
        <v>D</v>
      </c>
      <c r="U28" s="182" t="s">
        <v>151</v>
      </c>
      <c r="V28" s="248"/>
      <c r="W28" s="181" t="s">
        <v>152</v>
      </c>
    </row>
    <row r="29" spans="1:23" ht="16.5" customHeight="1">
      <c r="A29" s="378"/>
      <c r="B29" s="183">
        <f t="shared" si="2"/>
        <v>28</v>
      </c>
      <c r="C29" s="376"/>
      <c r="D29" s="184">
        <f>D28+1</f>
        <v>18</v>
      </c>
      <c r="E29" s="185" t="str">
        <f>VLOOKUP(D29,Joueurs!$A$16:$B$93,2,FALSE)</f>
        <v>ESPADA Thibaut</v>
      </c>
      <c r="F29" s="186" t="str">
        <f>IF(ISNA(VLOOKUP(E29,Annexes!$A$1:$G$136,5,FALSE)),"",VLOOKUP(E29,Annexes!$A$1:$G$136,5,FALSE))</f>
        <v>N1</v>
      </c>
      <c r="G29" s="187">
        <v>25</v>
      </c>
      <c r="H29" s="187">
        <v>42</v>
      </c>
      <c r="I29" s="251">
        <f>IF(ISBLANK(H29),"",ROUNDDOWN(G29/H29,Joueurs!$AA$21))</f>
        <v>0.595</v>
      </c>
      <c r="J29" s="189">
        <v>3</v>
      </c>
      <c r="K29" s="190" t="str">
        <f t="shared" si="4"/>
        <v>D</v>
      </c>
      <c r="L29" s="191"/>
      <c r="M29" s="183" t="str">
        <f>CONCATENATE("V",B29-4)</f>
        <v>V24</v>
      </c>
      <c r="N29" s="252" t="str">
        <f>IF(ISBLANK(P25),"",IF(G25&gt;P25,E25,N25))</f>
        <v>BUTTNER Xavier</v>
      </c>
      <c r="O29" s="253" t="str">
        <f>IF(ISNA(VLOOKUP(N29,Annexes!$A$1:$G$136,5,FALSE)),"",VLOOKUP(N29,Annexes!$A$1:$G$136,5,FALSE))</f>
        <v>N2</v>
      </c>
      <c r="P29" s="187">
        <v>30</v>
      </c>
      <c r="Q29" s="187">
        <f t="shared" si="5"/>
        <v>42</v>
      </c>
      <c r="R29" s="251">
        <f>IF(ISBLANK(P29),"",ROUNDDOWN(P29/Q29,Joueurs!$AA$21))</f>
        <v>0.714</v>
      </c>
      <c r="S29" s="189">
        <v>4</v>
      </c>
      <c r="T29" s="190" t="str">
        <f t="shared" si="6"/>
        <v>VP</v>
      </c>
      <c r="U29" s="195" t="s">
        <v>151</v>
      </c>
      <c r="V29" s="153"/>
      <c r="W29" s="197" t="s">
        <v>168</v>
      </c>
    </row>
    <row r="30" spans="1:23" ht="16.5" customHeight="1">
      <c r="A30" s="378">
        <f>A26+1</f>
        <v>8</v>
      </c>
      <c r="B30" s="154">
        <f t="shared" si="2"/>
        <v>29</v>
      </c>
      <c r="C30" s="377" t="s">
        <v>149</v>
      </c>
      <c r="D30" s="210" t="str">
        <f>CONCATENATE("V",B30-4)</f>
        <v>V25</v>
      </c>
      <c r="E30" s="211" t="str">
        <f>IF(ISBLANK(P26),"",IF(G26&gt;P26,E26,N26))</f>
        <v>LATAPIE Patrick</v>
      </c>
      <c r="F30" s="212" t="str">
        <f>IF(ISNA(VLOOKUP(E30,Annexes!$A$1:$G$136,5,FALSE)),"",VLOOKUP(E30,Annexes!$A$1:$G$136,5,FALSE))</f>
        <v>N2</v>
      </c>
      <c r="G30" s="254">
        <v>26</v>
      </c>
      <c r="H30" s="254">
        <v>45</v>
      </c>
      <c r="I30" s="255">
        <f>IF(ISBLANK(H30),"",ROUNDDOWN(G30/H30,Joueurs!$AA$21))</f>
        <v>0.577</v>
      </c>
      <c r="J30" s="256">
        <v>3</v>
      </c>
      <c r="K30" s="257" t="str">
        <f t="shared" si="4"/>
        <v>D</v>
      </c>
      <c r="L30" s="258"/>
      <c r="M30" s="218" t="str">
        <f>CONCATENATE("V",B30-3)</f>
        <v>V26</v>
      </c>
      <c r="N30" s="211" t="str">
        <f>IF(ISBLANK(P27),"",IF(G27&gt;P27,E27,N27))</f>
        <v>BERTHEREAU Alain</v>
      </c>
      <c r="O30" s="212" t="str">
        <f>IF(ISNA(VLOOKUP(N30,Annexes!$A$1:$G$136,5,FALSE)),"",VLOOKUP(N30,Annexes!$A$1:$G$136,5,FALSE))</f>
        <v>N1</v>
      </c>
      <c r="P30" s="254">
        <v>30</v>
      </c>
      <c r="Q30" s="259">
        <f t="shared" si="5"/>
        <v>45</v>
      </c>
      <c r="R30" s="260">
        <f>IF(ISBLANK(P30),"",ROUNDDOWN(P30/Q30,Joueurs!$AA$21))</f>
        <v>0.666</v>
      </c>
      <c r="S30" s="256">
        <v>5</v>
      </c>
      <c r="T30" s="257" t="str">
        <f t="shared" si="6"/>
        <v>V</v>
      </c>
      <c r="U30" s="261">
        <v>2.8</v>
      </c>
      <c r="V30" s="262" t="s">
        <v>156</v>
      </c>
      <c r="W30" s="168" t="s">
        <v>168</v>
      </c>
    </row>
    <row r="31" spans="1:23" ht="16.5" customHeight="1">
      <c r="A31" s="378"/>
      <c r="B31" s="169">
        <f t="shared" si="2"/>
        <v>30</v>
      </c>
      <c r="C31" s="377"/>
      <c r="D31" s="263" t="str">
        <f>CONCATENATE("P",B31-3)</f>
        <v>P27</v>
      </c>
      <c r="E31" s="221" t="str">
        <f>IF(ISBLANK(P28),"",IF(G28&lt;P28,E28,N28))</f>
        <v>DELAGE Michel</v>
      </c>
      <c r="F31" s="212" t="str">
        <f>IF(ISNA(VLOOKUP(E31,Annexes!$A$1:$G$136,5,FALSE)),"",VLOOKUP(E31,Annexes!$A$1:$G$136,5,FALSE))</f>
        <v>N2</v>
      </c>
      <c r="G31" s="213">
        <v>19</v>
      </c>
      <c r="H31" s="213">
        <v>37</v>
      </c>
      <c r="I31" s="214">
        <f>IF(ISBLANK(H31),"",ROUNDDOWN(G31/H31,Joueurs!$AA$21))</f>
        <v>0.513</v>
      </c>
      <c r="J31" s="215">
        <v>3</v>
      </c>
      <c r="K31" s="216" t="str">
        <f t="shared" si="4"/>
        <v>D</v>
      </c>
      <c r="L31" s="264"/>
      <c r="M31" s="263" t="str">
        <f>CONCATENATE("P",B31-2)</f>
        <v>P28</v>
      </c>
      <c r="N31" s="221" t="str">
        <f>IF(ISBLANK(P29),"",IF(G29&lt;P29,E29,N29))</f>
        <v>ESPADA Thibaut</v>
      </c>
      <c r="O31" s="212" t="str">
        <f>IF(ISNA(VLOOKUP(N31,Annexes!$A$1:$G$136,5,FALSE)),"",VLOOKUP(N31,Annexes!$A$1:$G$136,5,FALSE))</f>
        <v>N1</v>
      </c>
      <c r="P31" s="213">
        <v>30</v>
      </c>
      <c r="Q31" s="213">
        <f t="shared" si="5"/>
        <v>37</v>
      </c>
      <c r="R31" s="214">
        <f>IF(ISBLANK(P31),"",ROUNDDOWN(P31/Q31,Joueurs!$AA$21))</f>
        <v>0.81</v>
      </c>
      <c r="S31" s="215">
        <v>6</v>
      </c>
      <c r="T31" s="216" t="str">
        <f t="shared" si="6"/>
        <v>V</v>
      </c>
      <c r="U31" s="265">
        <v>2.8</v>
      </c>
      <c r="V31" s="220" t="s">
        <v>159</v>
      </c>
      <c r="W31" s="181" t="s">
        <v>172</v>
      </c>
    </row>
    <row r="32" spans="1:23" ht="16.5" customHeight="1">
      <c r="A32" s="378"/>
      <c r="B32" s="169">
        <f t="shared" si="2"/>
        <v>31</v>
      </c>
      <c r="C32" s="377"/>
      <c r="D32" s="266">
        <f>D29+1</f>
        <v>19</v>
      </c>
      <c r="E32" s="267" t="str">
        <f>VLOOKUP(D32,Joueurs!$A$16:$B$93,2,FALSE)</f>
        <v>BONNET Jacques</v>
      </c>
      <c r="F32" s="268" t="str">
        <f>IF(ISNA(VLOOKUP(E32,Annexes!$A$1:$G$136,5,FALSE)),"",VLOOKUP(E32,Annexes!$A$1:$G$136,5,FALSE))</f>
        <v>N1</v>
      </c>
      <c r="G32" s="213">
        <v>25</v>
      </c>
      <c r="H32" s="213">
        <v>44</v>
      </c>
      <c r="I32" s="214">
        <f>IF(ISBLANK(H32),"",ROUNDDOWN(G32/H32,Joueurs!$AA$21))</f>
        <v>0.568</v>
      </c>
      <c r="J32" s="215">
        <v>3</v>
      </c>
      <c r="K32" s="216" t="str">
        <f t="shared" si="4"/>
        <v>D</v>
      </c>
      <c r="L32" s="264"/>
      <c r="M32" s="263" t="str">
        <f>CONCATENATE("V",B32-4)</f>
        <v>V27</v>
      </c>
      <c r="N32" s="221" t="str">
        <f>IF(ISBLANK(P28),"",IF(G28&gt;P28,E28,N28))</f>
        <v>REGAGNON Francis</v>
      </c>
      <c r="O32" s="212" t="str">
        <f>IF(ISNA(VLOOKUP(N32,Annexes!$A$1:$G$136,5,FALSE)),"",VLOOKUP(N32,Annexes!$A$1:$G$136,5,FALSE))</f>
        <v>N1</v>
      </c>
      <c r="P32" s="213">
        <v>30</v>
      </c>
      <c r="Q32" s="213">
        <f t="shared" si="5"/>
        <v>44</v>
      </c>
      <c r="R32" s="214">
        <f>IF(ISBLANK(P32),"",ROUNDDOWN(P32/Q32,Joueurs!$AA$21))</f>
        <v>0.681</v>
      </c>
      <c r="S32" s="215">
        <v>4</v>
      </c>
      <c r="T32" s="216" t="str">
        <f t="shared" si="6"/>
        <v>V</v>
      </c>
      <c r="U32" s="269" t="s">
        <v>151</v>
      </c>
      <c r="V32" s="220"/>
      <c r="W32" s="181" t="s">
        <v>172</v>
      </c>
    </row>
    <row r="33" spans="1:23" ht="16.5" customHeight="1">
      <c r="A33" s="378"/>
      <c r="B33" s="183">
        <f t="shared" si="2"/>
        <v>32</v>
      </c>
      <c r="C33" s="377"/>
      <c r="D33" s="270">
        <f>D32+1</f>
        <v>20</v>
      </c>
      <c r="E33" s="271" t="str">
        <f>VLOOKUP(D33,Joueurs!$A$16:$B$93,2,FALSE)</f>
        <v>SANCHO Jean</v>
      </c>
      <c r="F33" s="272" t="str">
        <f>IF(ISNA(VLOOKUP(E33,Annexes!$A$1:$G$136,5,FALSE)),"",VLOOKUP(E33,Annexes!$A$1:$G$136,5,FALSE))</f>
        <v>N1</v>
      </c>
      <c r="G33" s="226">
        <v>30</v>
      </c>
      <c r="H33" s="226">
        <v>41</v>
      </c>
      <c r="I33" s="227">
        <f>IF(ISBLANK(H33),"",ROUNDDOWN(G33/H33,Joueurs!$AA$21))</f>
        <v>0.731</v>
      </c>
      <c r="J33" s="228">
        <v>5</v>
      </c>
      <c r="K33" s="229" t="str">
        <f t="shared" si="4"/>
        <v>V</v>
      </c>
      <c r="L33" s="273"/>
      <c r="M33" s="231" t="str">
        <f>CONCATENATE("V",B33-4)</f>
        <v>V28</v>
      </c>
      <c r="N33" s="224" t="str">
        <f>IF(ISBLANK(P29),"",IF(G29&gt;P29,E29,N29))</f>
        <v>BUTTNER Xavier</v>
      </c>
      <c r="O33" s="225" t="str">
        <f>IF(ISNA(VLOOKUP(N33,Annexes!$A$1:$G$136,5,FALSE)),"",VLOOKUP(N33,Annexes!$A$1:$G$136,5,FALSE))</f>
        <v>N2</v>
      </c>
      <c r="P33" s="226">
        <v>23</v>
      </c>
      <c r="Q33" s="226">
        <f t="shared" si="5"/>
        <v>41</v>
      </c>
      <c r="R33" s="227">
        <f>IF(ISBLANK(P33),"",ROUNDDOWN(P33/Q33,Joueurs!$AA$21))</f>
        <v>0.56</v>
      </c>
      <c r="S33" s="228">
        <v>8</v>
      </c>
      <c r="T33" s="229" t="str">
        <f t="shared" si="6"/>
        <v>D</v>
      </c>
      <c r="U33" s="274" t="s">
        <v>151</v>
      </c>
      <c r="V33" s="233"/>
      <c r="W33" s="197" t="s">
        <v>152</v>
      </c>
    </row>
    <row r="34" spans="1:23" ht="16.5" customHeight="1">
      <c r="A34" s="378">
        <f>A30+1</f>
        <v>9</v>
      </c>
      <c r="B34" s="154">
        <f t="shared" si="2"/>
        <v>33</v>
      </c>
      <c r="C34" s="376" t="s">
        <v>153</v>
      </c>
      <c r="D34" s="235" t="str">
        <f>CONCATENATE("V",B34-4)</f>
        <v>V29</v>
      </c>
      <c r="E34" s="236" t="str">
        <f>IF(ISBLANK(P30),"",IF(G30&gt;P30,E30,N30))</f>
        <v>BERTHEREAU Alain</v>
      </c>
      <c r="F34" s="237" t="str">
        <f>IF(ISNA(VLOOKUP(E34,Annexes!$A$1:$G$136,5,FALSE)),"",VLOOKUP(E34,Annexes!$A$1:$G$136,5,FALSE))</f>
        <v>N1</v>
      </c>
      <c r="G34" s="238">
        <v>9</v>
      </c>
      <c r="H34" s="238">
        <v>11</v>
      </c>
      <c r="I34" s="239">
        <f>IF(ISBLANK(H34),"",ROUNDDOWN(G34/H34,Joueurs!$AA$21))</f>
        <v>0.818</v>
      </c>
      <c r="J34" s="240">
        <v>3</v>
      </c>
      <c r="K34" s="241" t="str">
        <f t="shared" si="4"/>
        <v>D</v>
      </c>
      <c r="L34" s="148"/>
      <c r="M34" s="169" t="str">
        <f>CONCATENATE("V",B34-3)</f>
        <v>V30</v>
      </c>
      <c r="N34" s="236" t="str">
        <f>IF(ISBLANK(P31),"",IF(G31&gt;P31,E31,N31))</f>
        <v>ESPADA Thibaut</v>
      </c>
      <c r="O34" s="237" t="str">
        <f>IF(ISNA(VLOOKUP(N34,Annexes!$A$1:$G$136,5,FALSE)),"",VLOOKUP(N34,Annexes!$A$1:$G$136,5,FALSE))</f>
        <v>N1</v>
      </c>
      <c r="P34" s="238">
        <v>30</v>
      </c>
      <c r="Q34" s="242">
        <f t="shared" si="5"/>
        <v>11</v>
      </c>
      <c r="R34" s="243">
        <f>IF(ISBLANK(P34),"",ROUNDDOWN(P34/Q34,Joueurs!$AA$21))</f>
        <v>2.727</v>
      </c>
      <c r="S34" s="240">
        <v>11</v>
      </c>
      <c r="T34" s="241" t="str">
        <f t="shared" si="6"/>
        <v>V</v>
      </c>
      <c r="U34" s="244">
        <v>2.8</v>
      </c>
      <c r="V34" s="245" t="s">
        <v>156</v>
      </c>
      <c r="W34" s="168" t="s">
        <v>176</v>
      </c>
    </row>
    <row r="35" spans="1:23" ht="16.5" customHeight="1">
      <c r="A35" s="378"/>
      <c r="B35" s="169">
        <f t="shared" si="2"/>
        <v>34</v>
      </c>
      <c r="C35" s="376"/>
      <c r="D35" s="246" t="str">
        <f>CONCATENATE("P",B35-3)</f>
        <v>P31</v>
      </c>
      <c r="E35" s="247" t="str">
        <f>IF(ISBLANK(P32),"",IF(G32&lt;P32,E32,N32))</f>
        <v>BONNET Jacques</v>
      </c>
      <c r="F35" s="237" t="str">
        <f>IF(ISNA(VLOOKUP(E35,Annexes!$A$1:$G$136,5,FALSE)),"",VLOOKUP(E35,Annexes!$A$1:$G$136,5,FALSE))</f>
        <v>N1</v>
      </c>
      <c r="G35" s="173">
        <v>18</v>
      </c>
      <c r="H35" s="173">
        <v>19</v>
      </c>
      <c r="I35" s="174">
        <f>IF(ISBLANK(H35),"",ROUNDDOWN(G35/H35,Joueurs!$AA$21))</f>
        <v>0.947</v>
      </c>
      <c r="J35" s="175">
        <v>6</v>
      </c>
      <c r="K35" s="176" t="str">
        <f t="shared" si="4"/>
        <v>D</v>
      </c>
      <c r="L35" s="177"/>
      <c r="M35" s="246" t="str">
        <f>CONCATENATE("P",B35-2)</f>
        <v>P32</v>
      </c>
      <c r="N35" s="247" t="str">
        <f>IF(ISBLANK(P33),"",IF(G33&lt;P33,E33,N33))</f>
        <v>BUTTNER Xavier</v>
      </c>
      <c r="O35" s="237" t="str">
        <f>IF(ISNA(VLOOKUP(N35,Annexes!$A$1:$G$136,5,FALSE)),"",VLOOKUP(N35,Annexes!$A$1:$G$136,5,FALSE))</f>
        <v>N2</v>
      </c>
      <c r="P35" s="173">
        <v>30</v>
      </c>
      <c r="Q35" s="173">
        <f t="shared" si="5"/>
        <v>19</v>
      </c>
      <c r="R35" s="174">
        <f>IF(ISBLANK(P35),"",ROUNDDOWN(P35/Q35,Joueurs!$AA$21))</f>
        <v>1.578</v>
      </c>
      <c r="S35" s="175">
        <v>7</v>
      </c>
      <c r="T35" s="176" t="str">
        <f t="shared" si="6"/>
        <v>VP</v>
      </c>
      <c r="U35" s="179">
        <v>2.8</v>
      </c>
      <c r="V35" s="248" t="s">
        <v>159</v>
      </c>
      <c r="W35" s="181" t="s">
        <v>176</v>
      </c>
    </row>
    <row r="36" spans="1:23" ht="16.5" customHeight="1">
      <c r="A36" s="378"/>
      <c r="B36" s="169">
        <f t="shared" si="2"/>
        <v>35</v>
      </c>
      <c r="C36" s="376"/>
      <c r="D36" s="249">
        <f>D33+1</f>
        <v>21</v>
      </c>
      <c r="E36" s="250" t="str">
        <f>VLOOKUP(D36,Joueurs!$A$16:$B$93,2,FALSE)</f>
        <v>DORE Michel</v>
      </c>
      <c r="F36" s="172" t="str">
        <f>IF(ISNA(VLOOKUP(E36,Annexes!$A$1:$G$136,5,FALSE)),"",VLOOKUP(E36,Annexes!$A$1:$G$136,5,FALSE))</f>
        <v>N1</v>
      </c>
      <c r="G36" s="173">
        <v>27</v>
      </c>
      <c r="H36" s="173">
        <v>42</v>
      </c>
      <c r="I36" s="174">
        <f>IF(ISBLANK(H36),"",ROUNDDOWN(G36/H36,Joueurs!$AA$21))</f>
        <v>0.642</v>
      </c>
      <c r="J36" s="175">
        <v>3</v>
      </c>
      <c r="K36" s="176" t="str">
        <f t="shared" si="4"/>
        <v>D</v>
      </c>
      <c r="L36" s="177"/>
      <c r="M36" s="246" t="str">
        <f>CONCATENATE("V",B36-4)</f>
        <v>V31</v>
      </c>
      <c r="N36" s="247" t="str">
        <f>IF(ISBLANK(P32),"",IF(G32&gt;P32,E32,N32))</f>
        <v>REGAGNON Francis</v>
      </c>
      <c r="O36" s="237" t="str">
        <f>IF(ISNA(VLOOKUP(N36,Annexes!$A$1:$G$136,5,FALSE)),"",VLOOKUP(N36,Annexes!$A$1:$G$136,5,FALSE))</f>
        <v>N1</v>
      </c>
      <c r="P36" s="173">
        <v>30</v>
      </c>
      <c r="Q36" s="173">
        <f t="shared" si="5"/>
        <v>42</v>
      </c>
      <c r="R36" s="174">
        <f>IF(ISBLANK(P36),"",ROUNDDOWN(P36/Q36,Joueurs!$AA$21))</f>
        <v>0.714</v>
      </c>
      <c r="S36" s="175">
        <v>7</v>
      </c>
      <c r="T36" s="176" t="str">
        <f t="shared" si="6"/>
        <v>V</v>
      </c>
      <c r="U36" s="182" t="s">
        <v>151</v>
      </c>
      <c r="V36" s="248"/>
      <c r="W36" s="181" t="s">
        <v>173</v>
      </c>
    </row>
    <row r="37" spans="1:23" ht="16.5" customHeight="1">
      <c r="A37" s="378"/>
      <c r="B37" s="183">
        <f t="shared" si="2"/>
        <v>36</v>
      </c>
      <c r="C37" s="376"/>
      <c r="D37" s="184">
        <f>D36+1</f>
        <v>22</v>
      </c>
      <c r="E37" s="185" t="str">
        <f>VLOOKUP(D37,Joueurs!$A$16:$B$93,2,FALSE)</f>
        <v>MOTTON Arnaud</v>
      </c>
      <c r="F37" s="186" t="str">
        <f>IF(ISNA(VLOOKUP(E37,Annexes!$A$1:$G$136,5,FALSE)),"",VLOOKUP(E37,Annexes!$A$1:$G$136,5,FALSE))</f>
        <v>Mas</v>
      </c>
      <c r="G37" s="187">
        <v>40</v>
      </c>
      <c r="H37" s="187">
        <v>26</v>
      </c>
      <c r="I37" s="251">
        <f>IF(ISBLANK(H37),"",ROUNDDOWN(G37/H37,Joueurs!$AA$21))</f>
        <v>1.538</v>
      </c>
      <c r="J37" s="189">
        <v>6</v>
      </c>
      <c r="K37" s="190" t="str">
        <f t="shared" si="4"/>
        <v>V</v>
      </c>
      <c r="L37" s="191"/>
      <c r="M37" s="183" t="str">
        <f>CONCATENATE("V",B37-4)</f>
        <v>V32</v>
      </c>
      <c r="N37" s="252" t="str">
        <f>IF(ISBLANK(P33),"",IF(G33&gt;P33,E33,N33))</f>
        <v>SANCHO Jean</v>
      </c>
      <c r="O37" s="253" t="str">
        <f>IF(ISNA(VLOOKUP(N37,Annexes!$A$1:$G$136,5,FALSE)),"",VLOOKUP(N37,Annexes!$A$1:$G$136,5,FALSE))</f>
        <v>N1</v>
      </c>
      <c r="P37" s="187">
        <v>7</v>
      </c>
      <c r="Q37" s="187">
        <f t="shared" si="5"/>
        <v>26</v>
      </c>
      <c r="R37" s="251">
        <f>IF(ISBLANK(P37),"",ROUNDDOWN(P37/Q37,Joueurs!$AA$21))</f>
        <v>0.269</v>
      </c>
      <c r="S37" s="189">
        <v>2</v>
      </c>
      <c r="T37" s="190" t="str">
        <f t="shared" si="6"/>
        <v>D</v>
      </c>
      <c r="U37" s="195" t="s">
        <v>151</v>
      </c>
      <c r="V37" s="153"/>
      <c r="W37" s="197" t="s">
        <v>160</v>
      </c>
    </row>
    <row r="38" spans="1:23" ht="16.5" customHeight="1">
      <c r="A38" s="375">
        <f>A34+1</f>
        <v>10</v>
      </c>
      <c r="B38" s="154">
        <f t="shared" si="2"/>
        <v>37</v>
      </c>
      <c r="C38" s="379" t="s">
        <v>167</v>
      </c>
      <c r="D38" s="275" t="str">
        <f>CONCATENATE("V",B38-4)</f>
        <v>V33</v>
      </c>
      <c r="E38" s="276" t="str">
        <f>IF(ISBLANK(P34),"",IF(G34&gt;P34,E34,N34))</f>
        <v>ESPADA Thibaut</v>
      </c>
      <c r="F38" s="277" t="str">
        <f>IF(ISNA(VLOOKUP(E38,Annexes!$A$1:$G$136,5,FALSE)),"",VLOOKUP(E38,Annexes!$A$1:$G$136,5,FALSE))</f>
        <v>N1</v>
      </c>
      <c r="G38" s="238">
        <v>30</v>
      </c>
      <c r="H38" s="238">
        <v>42</v>
      </c>
      <c r="I38" s="239">
        <f>IF(ISBLANK(H38),"",ROUNDDOWN(G38/H38,Joueurs!$AA$21))</f>
        <v>0.714</v>
      </c>
      <c r="J38" s="240">
        <v>5</v>
      </c>
      <c r="K38" s="241" t="str">
        <f t="shared" si="4"/>
        <v>V</v>
      </c>
      <c r="L38" s="278"/>
      <c r="M38" s="154" t="str">
        <f>CONCATENATE("V",B38-3)</f>
        <v>V34</v>
      </c>
      <c r="N38" s="276" t="str">
        <f>IF(ISBLANK(P35),"",IF(G35&gt;P35,E35,N35))</f>
        <v>BUTTNER Xavier</v>
      </c>
      <c r="O38" s="277" t="str">
        <f>IF(ISNA(VLOOKUP(N38,Annexes!$A$1:$G$136,5,FALSE)),"",VLOOKUP(N38,Annexes!$A$1:$G$136,5,FALSE))</f>
        <v>N2</v>
      </c>
      <c r="P38" s="238">
        <v>26</v>
      </c>
      <c r="Q38" s="242">
        <f t="shared" si="5"/>
        <v>42</v>
      </c>
      <c r="R38" s="243">
        <f>IF(ISBLANK(P38),"",ROUNDDOWN(P38/Q38,Joueurs!$AA$21))</f>
        <v>0.619</v>
      </c>
      <c r="S38" s="240">
        <v>5</v>
      </c>
      <c r="T38" s="241" t="str">
        <f t="shared" si="6"/>
        <v>D</v>
      </c>
      <c r="U38" s="279" t="s">
        <v>151</v>
      </c>
      <c r="V38" s="245" t="s">
        <v>156</v>
      </c>
      <c r="W38" s="168" t="s">
        <v>163</v>
      </c>
    </row>
    <row r="39" spans="1:23" ht="16.5" customHeight="1">
      <c r="A39" s="375"/>
      <c r="B39" s="183">
        <f t="shared" si="2"/>
        <v>38</v>
      </c>
      <c r="C39" s="379"/>
      <c r="D39" s="280" t="str">
        <f>CONCATENATE("P",B39-3)</f>
        <v>P35</v>
      </c>
      <c r="E39" s="252" t="str">
        <f>IF(ISBLANK(P36),"",IF(G36&lt;P36,E36,N36))</f>
        <v>DORE Michel</v>
      </c>
      <c r="F39" s="186" t="str">
        <f>IF(ISNA(VLOOKUP(E39,Annexes!$A$1:$G$136,5,FALSE)),"",VLOOKUP(E39,Annexes!$A$1:$G$136,5,FALSE))</f>
        <v>N1</v>
      </c>
      <c r="G39" s="281">
        <v>30</v>
      </c>
      <c r="H39" s="281">
        <v>39</v>
      </c>
      <c r="I39" s="251">
        <f>IF(ISBLANK(H39),"",ROUNDDOWN(G39/H39,Joueurs!$AA$21))</f>
        <v>0.769</v>
      </c>
      <c r="J39" s="282">
        <v>5</v>
      </c>
      <c r="K39" s="190" t="str">
        <f t="shared" si="4"/>
        <v>V</v>
      </c>
      <c r="L39" s="283"/>
      <c r="M39" s="183" t="str">
        <f>CONCATENATE("P",B39-2)</f>
        <v>P36</v>
      </c>
      <c r="N39" s="252" t="str">
        <f>IF(ISBLANK(P37),"",IF(G37&lt;P37,E37,N37))</f>
        <v>SANCHO Jean</v>
      </c>
      <c r="O39" s="186" t="str">
        <f>IF(ISNA(VLOOKUP(N39,Annexes!$A$1:$G$136,5,FALSE)),"",VLOOKUP(N39,Annexes!$A$1:$G$136,5,FALSE))</f>
        <v>N1</v>
      </c>
      <c r="P39" s="281">
        <v>17</v>
      </c>
      <c r="Q39" s="187">
        <f t="shared" si="5"/>
        <v>39</v>
      </c>
      <c r="R39" s="251">
        <f>IF(ISBLANK(P39),"",ROUNDDOWN(P39/Q39,Joueurs!$AA$21))</f>
        <v>0.435</v>
      </c>
      <c r="S39" s="282">
        <v>3</v>
      </c>
      <c r="T39" s="190" t="str">
        <f t="shared" si="6"/>
        <v>D</v>
      </c>
      <c r="U39" s="284" t="s">
        <v>151</v>
      </c>
      <c r="V39" s="285" t="s">
        <v>159</v>
      </c>
      <c r="W39" s="197" t="s">
        <v>160</v>
      </c>
    </row>
    <row r="40" spans="1:23" ht="16.5" customHeight="1">
      <c r="A40" s="378">
        <f>A38+1</f>
        <v>11</v>
      </c>
      <c r="B40" s="198">
        <f t="shared" si="2"/>
        <v>39</v>
      </c>
      <c r="C40" s="379" t="s">
        <v>169</v>
      </c>
      <c r="D40" s="246" t="str">
        <f>CONCATENATE("V",B40-4)</f>
        <v>V35</v>
      </c>
      <c r="E40" s="247" t="str">
        <f>IF(ISBLANK(P36),"",IF(G36&gt;P36,E36,N36))</f>
        <v>REGAGNON Francis</v>
      </c>
      <c r="F40" s="286" t="str">
        <f>IF(ISNA(VLOOKUP(E40,Annexes!$A$1:$G$136,5,FALSE)),"",VLOOKUP(E40,Annexes!$A$1:$G$136,5,FALSE))</f>
        <v>N1</v>
      </c>
      <c r="G40" s="287">
        <v>30</v>
      </c>
      <c r="H40" s="287">
        <v>45</v>
      </c>
      <c r="I40" s="188">
        <f>IF(ISBLANK(H40),"",ROUNDDOWN(G40/H40,Joueurs!$AA$21))</f>
        <v>0.666</v>
      </c>
      <c r="J40" s="288">
        <v>7</v>
      </c>
      <c r="K40" s="194" t="str">
        <f t="shared" si="4"/>
        <v>V</v>
      </c>
      <c r="L40" s="177"/>
      <c r="M40" s="246" t="str">
        <f>CONCATENATE("V",B40-2)</f>
        <v>V37</v>
      </c>
      <c r="N40" s="247" t="str">
        <f>IF(ISBLANK(P38),"",IF(G38&gt;P38,E38,N38))</f>
        <v>ESPADA Thibaut</v>
      </c>
      <c r="O40" s="286" t="str">
        <f>IF(ISNA(VLOOKUP(N40,Annexes!$A$1:$G$136,5,FALSE)),"",VLOOKUP(N40,Annexes!$A$1:$G$136,5,FALSE))</f>
        <v>N1</v>
      </c>
      <c r="P40" s="287">
        <v>24</v>
      </c>
      <c r="Q40" s="193">
        <f t="shared" si="5"/>
        <v>45</v>
      </c>
      <c r="R40" s="188">
        <f>IF(ISBLANK(P40),"",ROUNDDOWN(P40/Q40,Joueurs!$AA$21))</f>
        <v>0.533</v>
      </c>
      <c r="S40" s="288">
        <v>4</v>
      </c>
      <c r="T40" s="194" t="str">
        <f t="shared" si="6"/>
        <v>D</v>
      </c>
      <c r="U40" s="289" t="s">
        <v>151</v>
      </c>
      <c r="V40" s="290" t="s">
        <v>177</v>
      </c>
      <c r="W40" s="168" t="s">
        <v>178</v>
      </c>
    </row>
    <row r="41" spans="1:23" ht="16.5" customHeight="1">
      <c r="A41" s="378"/>
      <c r="B41" s="183">
        <f t="shared" si="2"/>
        <v>40</v>
      </c>
      <c r="C41" s="379"/>
      <c r="D41" s="280" t="str">
        <f>CONCATENATE("V",B41-4)</f>
        <v>V36</v>
      </c>
      <c r="E41" s="291" t="str">
        <f>IF(ISBLANK(P37),"",IF(G37&gt;P37,E37,N37))</f>
        <v>MOTTON Arnaud</v>
      </c>
      <c r="F41" s="186" t="str">
        <f>IF(ISNA(VLOOKUP(E41,Annexes!$A$1:$G$136,5,FALSE)),"",VLOOKUP(E41,Annexes!$A$1:$G$136,5,FALSE))</f>
        <v>Mas</v>
      </c>
      <c r="G41" s="292">
        <v>20</v>
      </c>
      <c r="H41" s="292">
        <v>37</v>
      </c>
      <c r="I41" s="251">
        <f>IF(ISBLANK(H41),"",ROUNDDOWN(G41/H41,Joueurs!$AA$21))</f>
        <v>0.54</v>
      </c>
      <c r="J41" s="293">
        <v>3</v>
      </c>
      <c r="K41" s="190" t="str">
        <f t="shared" si="4"/>
        <v>D</v>
      </c>
      <c r="L41" s="191"/>
      <c r="M41" s="183" t="str">
        <f>CONCATENATE("V",B41-2)</f>
        <v>V38</v>
      </c>
      <c r="N41" s="252" t="str">
        <f>IF(ISBLANK(P39),"",IF(G39&gt;P39,E39,N39))</f>
        <v>DORE Michel</v>
      </c>
      <c r="O41" s="186" t="str">
        <f>IF(ISNA(VLOOKUP(N41,Annexes!$A$1:$G$136,5,FALSE)),"",VLOOKUP(N41,Annexes!$A$1:$G$136,5,FALSE))</f>
        <v>N1</v>
      </c>
      <c r="P41" s="292">
        <v>40</v>
      </c>
      <c r="Q41" s="187">
        <f t="shared" si="5"/>
        <v>37</v>
      </c>
      <c r="R41" s="251">
        <f>IF(ISBLANK(P41),"",ROUNDDOWN(P41/Q41,Joueurs!$AA$21))</f>
        <v>1.081</v>
      </c>
      <c r="S41" s="293">
        <v>4</v>
      </c>
      <c r="T41" s="190" t="str">
        <f t="shared" si="6"/>
        <v>VP</v>
      </c>
      <c r="U41" s="294" t="s">
        <v>151</v>
      </c>
      <c r="V41" s="290" t="s">
        <v>177</v>
      </c>
      <c r="W41" s="197" t="s">
        <v>168</v>
      </c>
    </row>
    <row r="42" spans="1:23" ht="16.5" customHeight="1">
      <c r="A42" s="234">
        <f>A40+1</f>
        <v>12</v>
      </c>
      <c r="B42" s="295">
        <f t="shared" si="2"/>
        <v>41</v>
      </c>
      <c r="C42" s="296" t="s">
        <v>170</v>
      </c>
      <c r="D42" s="297" t="str">
        <f>CONCATENATE("V",B42-2)</f>
        <v>V39</v>
      </c>
      <c r="E42" s="291" t="str">
        <f>IF(ISBLANK(P40),"",IF(G40&gt;P40,E40,N40))</f>
        <v>REGAGNON Francis</v>
      </c>
      <c r="F42" s="186" t="str">
        <f>IF(ISNA(VLOOKUP(E42,Annexes!$A$1:$G$136,5,FALSE)),"",VLOOKUP(E42,Annexes!$A$1:$G$136,5,FALSE))</f>
        <v>N1</v>
      </c>
      <c r="G42" s="298">
        <v>27</v>
      </c>
      <c r="H42" s="298">
        <v>42</v>
      </c>
      <c r="I42" s="299">
        <f>IF(ISBLANK(H42),"",ROUNDDOWN(G42/H42,Joueurs!$AA$21))</f>
        <v>0.642</v>
      </c>
      <c r="J42" s="300">
        <v>6</v>
      </c>
      <c r="K42" s="190" t="str">
        <f t="shared" si="4"/>
        <v>D</v>
      </c>
      <c r="L42" s="301"/>
      <c r="M42" s="302" t="str">
        <f>CONCATENATE("V",B42-1)</f>
        <v>V40</v>
      </c>
      <c r="N42" s="291" t="str">
        <f>IF(ISBLANK(P41),"",IF(G41&gt;P41,E41,N41))</f>
        <v>DORE Michel</v>
      </c>
      <c r="O42" s="186" t="str">
        <f>IF(ISNA(VLOOKUP(N42,Annexes!$A$1:$G$136,5,FALSE)),"",VLOOKUP(N42,Annexes!$A$1:$G$136,5,FALSE))</f>
        <v>N1</v>
      </c>
      <c r="P42" s="298">
        <v>30</v>
      </c>
      <c r="Q42" s="187">
        <f t="shared" si="5"/>
        <v>42</v>
      </c>
      <c r="R42" s="251">
        <f>IF(ISBLANK(P42),"",ROUNDDOWN(P42/Q42,Joueurs!$AA$21))</f>
        <v>0.714</v>
      </c>
      <c r="S42" s="300">
        <v>5</v>
      </c>
      <c r="T42" s="303" t="str">
        <f t="shared" si="6"/>
        <v>V</v>
      </c>
      <c r="U42" s="304" t="s">
        <v>151</v>
      </c>
      <c r="V42" s="305" t="s">
        <v>179</v>
      </c>
      <c r="W42" s="306" t="s">
        <v>152</v>
      </c>
    </row>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sheetData>
  <sheetProtection sheet="1"/>
  <mergeCells count="24">
    <mergeCell ref="A38:A39"/>
    <mergeCell ref="C38:C39"/>
    <mergeCell ref="A40:A41"/>
    <mergeCell ref="C40:C41"/>
    <mergeCell ref="A30:A33"/>
    <mergeCell ref="C30:C33"/>
    <mergeCell ref="A34:A37"/>
    <mergeCell ref="C34:C37"/>
    <mergeCell ref="A22:A25"/>
    <mergeCell ref="C22:C25"/>
    <mergeCell ref="A26:A29"/>
    <mergeCell ref="C26:C29"/>
    <mergeCell ref="A14:A17"/>
    <mergeCell ref="C14:C17"/>
    <mergeCell ref="A18:A21"/>
    <mergeCell ref="C18:C21"/>
    <mergeCell ref="A6:A9"/>
    <mergeCell ref="C6:C9"/>
    <mergeCell ref="A10:A13"/>
    <mergeCell ref="C10:C13"/>
    <mergeCell ref="D1:E1"/>
    <mergeCell ref="M1:N1"/>
    <mergeCell ref="A2:A5"/>
    <mergeCell ref="C2:C5"/>
  </mergeCells>
  <printOptions horizontalCentered="1" verticalCentered="1"/>
  <pageMargins left="0" right="0" top="0.5097222222222222" bottom="0" header="0.31527777777777777" footer="0.5118055555555555"/>
  <pageSetup fitToHeight="1" fitToWidth="1" horizontalDpi="300" verticalDpi="300" orientation="landscape" paperSize="9" scale="78" r:id="rId1"/>
  <headerFooter alignWithMargins="0">
    <oddHeader>&amp;L&amp;"Arial,Gras"&amp;14FFB - Ligue d'Aquitaine&amp;R&amp;"Arial,Gras"&amp;14Saison 2013-2014</oddHeader>
  </headerFooter>
</worksheet>
</file>

<file path=xl/worksheets/sheet5.xml><?xml version="1.0" encoding="utf-8"?>
<worksheet xmlns="http://schemas.openxmlformats.org/spreadsheetml/2006/main" xmlns:r="http://schemas.openxmlformats.org/officeDocument/2006/relationships">
  <sheetPr codeName="Feuil6"/>
  <dimension ref="A1:R83"/>
  <sheetViews>
    <sheetView showGridLines="0" zoomScale="79" zoomScaleNormal="79" workbookViewId="0" topLeftCell="A1">
      <selection activeCell="B1" sqref="B1"/>
    </sheetView>
  </sheetViews>
  <sheetFormatPr defaultColWidth="11.421875" defaultRowHeight="12.75"/>
  <cols>
    <col min="1" max="1" width="7.421875" style="0" customWidth="1"/>
    <col min="2" max="2" width="19.28125" style="0" customWidth="1"/>
    <col min="3" max="3" width="6.8515625" style="0" customWidth="1"/>
    <col min="4" max="4" width="4.28125" style="307" customWidth="1"/>
    <col min="5" max="5" width="4.8515625" style="0" customWidth="1"/>
    <col min="6" max="6" width="9.8515625" style="137" customWidth="1"/>
    <col min="7" max="7" width="4.140625" style="0" customWidth="1"/>
    <col min="8" max="8" width="5.00390625" style="0" customWidth="1"/>
    <col min="10" max="10" width="21.28125" style="0" customWidth="1"/>
    <col min="11" max="11" width="5.00390625" style="307" customWidth="1"/>
    <col min="12" max="12" width="5.00390625" style="0" customWidth="1"/>
    <col min="13" max="13" width="6.7109375" style="0" customWidth="1"/>
    <col min="14" max="14" width="5.57421875" style="137" customWidth="1"/>
  </cols>
  <sheetData>
    <row r="1" spans="1:18" ht="12.75">
      <c r="A1" s="308" t="s">
        <v>180</v>
      </c>
      <c r="B1" s="308" t="s">
        <v>139</v>
      </c>
      <c r="C1" s="142" t="s">
        <v>140</v>
      </c>
      <c r="D1" s="144" t="s">
        <v>141</v>
      </c>
      <c r="E1" s="144" t="s">
        <v>142</v>
      </c>
      <c r="F1" s="145" t="s">
        <v>143</v>
      </c>
      <c r="G1" s="144" t="s">
        <v>144</v>
      </c>
      <c r="H1" s="309" t="s">
        <v>145</v>
      </c>
      <c r="I1" s="137"/>
      <c r="J1" s="310" t="s">
        <v>181</v>
      </c>
      <c r="K1" s="311">
        <f>SUBTOTAL(9,Résultats!D:D)</f>
        <v>1781.0021</v>
      </c>
      <c r="L1" s="312">
        <f>SUBTOTAL(9,Résultats!E:E)</f>
        <v>2836</v>
      </c>
      <c r="M1" s="313" t="s">
        <v>182</v>
      </c>
      <c r="N1" s="314">
        <f>IF(L1&gt;0,ROUNDDOWN(K1/L1,Joueurs!$AA$21),"")</f>
        <v>0.627</v>
      </c>
      <c r="R1" s="137"/>
    </row>
    <row r="2" spans="1:8" ht="12.75">
      <c r="A2">
        <v>24</v>
      </c>
      <c r="B2" t="s">
        <v>99</v>
      </c>
      <c r="C2" t="s">
        <v>101</v>
      </c>
      <c r="D2" s="307">
        <v>25</v>
      </c>
      <c r="E2">
        <v>64</v>
      </c>
      <c r="F2" s="137">
        <v>0.39</v>
      </c>
      <c r="G2">
        <v>2</v>
      </c>
      <c r="H2" t="s">
        <v>183</v>
      </c>
    </row>
    <row r="3" spans="1:8" ht="12.75">
      <c r="A3">
        <v>26</v>
      </c>
      <c r="B3" t="s">
        <v>99</v>
      </c>
      <c r="C3" t="s">
        <v>101</v>
      </c>
      <c r="D3" s="307">
        <v>30</v>
      </c>
      <c r="E3">
        <v>37</v>
      </c>
      <c r="F3" s="137">
        <v>0.81</v>
      </c>
      <c r="G3">
        <v>5</v>
      </c>
      <c r="H3" t="s">
        <v>184</v>
      </c>
    </row>
    <row r="4" spans="1:8" ht="12.75">
      <c r="A4">
        <v>29</v>
      </c>
      <c r="B4" t="s">
        <v>99</v>
      </c>
      <c r="C4" t="s">
        <v>101</v>
      </c>
      <c r="D4" s="307">
        <v>30</v>
      </c>
      <c r="E4">
        <v>45</v>
      </c>
      <c r="F4" s="137">
        <v>0.666</v>
      </c>
      <c r="G4">
        <v>5</v>
      </c>
      <c r="H4" t="s">
        <v>184</v>
      </c>
    </row>
    <row r="5" spans="1:8" ht="12.75">
      <c r="A5">
        <v>33</v>
      </c>
      <c r="B5" t="s">
        <v>99</v>
      </c>
      <c r="C5" t="s">
        <v>101</v>
      </c>
      <c r="D5" s="307">
        <v>9</v>
      </c>
      <c r="E5">
        <v>11</v>
      </c>
      <c r="F5" s="137">
        <v>0.818</v>
      </c>
      <c r="G5">
        <v>3</v>
      </c>
      <c r="H5" t="s">
        <v>183</v>
      </c>
    </row>
    <row r="6" spans="1:8" ht="12.75">
      <c r="A6">
        <v>3</v>
      </c>
      <c r="B6" t="s">
        <v>69</v>
      </c>
      <c r="C6" t="s">
        <v>55</v>
      </c>
      <c r="D6" s="307">
        <v>19</v>
      </c>
      <c r="E6">
        <v>40</v>
      </c>
      <c r="F6" s="137">
        <v>0.475</v>
      </c>
      <c r="G6">
        <v>4</v>
      </c>
      <c r="H6" t="s">
        <v>184</v>
      </c>
    </row>
    <row r="7" spans="1:8" ht="12.75">
      <c r="A7">
        <v>7</v>
      </c>
      <c r="B7" t="s">
        <v>69</v>
      </c>
      <c r="C7" t="s">
        <v>55</v>
      </c>
      <c r="D7" s="307">
        <v>24</v>
      </c>
      <c r="E7">
        <v>40</v>
      </c>
      <c r="F7" s="137">
        <v>0.6</v>
      </c>
      <c r="G7">
        <v>3</v>
      </c>
      <c r="H7" t="s">
        <v>184</v>
      </c>
    </row>
    <row r="8" spans="1:8" ht="12.75">
      <c r="A8">
        <v>11</v>
      </c>
      <c r="B8" t="s">
        <v>69</v>
      </c>
      <c r="C8" t="s">
        <v>55</v>
      </c>
      <c r="D8" s="307">
        <v>13</v>
      </c>
      <c r="E8">
        <v>40</v>
      </c>
      <c r="F8" s="137">
        <v>0.325</v>
      </c>
      <c r="G8">
        <v>2</v>
      </c>
      <c r="H8" t="s">
        <v>183</v>
      </c>
    </row>
    <row r="9" spans="1:8" ht="12.75">
      <c r="A9">
        <v>14</v>
      </c>
      <c r="B9" t="s">
        <v>69</v>
      </c>
      <c r="C9" t="s">
        <v>55</v>
      </c>
      <c r="D9" s="307">
        <v>12</v>
      </c>
      <c r="E9">
        <v>35</v>
      </c>
      <c r="F9" s="137">
        <v>0.342</v>
      </c>
      <c r="G9">
        <v>4</v>
      </c>
      <c r="H9" t="s">
        <v>183</v>
      </c>
    </row>
    <row r="10" spans="1:8" ht="12.75">
      <c r="A10">
        <v>31</v>
      </c>
      <c r="B10" t="s">
        <v>107</v>
      </c>
      <c r="C10" t="s">
        <v>101</v>
      </c>
      <c r="D10" s="307">
        <v>25</v>
      </c>
      <c r="E10">
        <v>44</v>
      </c>
      <c r="F10" s="137">
        <v>0.568</v>
      </c>
      <c r="G10">
        <v>3</v>
      </c>
      <c r="H10" t="s">
        <v>183</v>
      </c>
    </row>
    <row r="11" spans="1:8" ht="12.75">
      <c r="A11">
        <v>34</v>
      </c>
      <c r="B11" t="s">
        <v>107</v>
      </c>
      <c r="C11" t="s">
        <v>101</v>
      </c>
      <c r="D11" s="307">
        <v>18</v>
      </c>
      <c r="E11">
        <v>19</v>
      </c>
      <c r="F11" s="137">
        <v>0.947</v>
      </c>
      <c r="G11">
        <v>6</v>
      </c>
      <c r="H11" t="s">
        <v>183</v>
      </c>
    </row>
    <row r="12" spans="1:8" ht="12.75">
      <c r="A12">
        <v>20</v>
      </c>
      <c r="B12" t="s">
        <v>94</v>
      </c>
      <c r="C12" t="s">
        <v>55</v>
      </c>
      <c r="D12" s="307">
        <v>25</v>
      </c>
      <c r="E12">
        <v>29</v>
      </c>
      <c r="F12" s="137">
        <v>0.862</v>
      </c>
      <c r="G12">
        <v>5</v>
      </c>
      <c r="H12" t="s">
        <v>184</v>
      </c>
    </row>
    <row r="13" spans="1:8" ht="12.75">
      <c r="A13">
        <v>24</v>
      </c>
      <c r="B13" t="s">
        <v>94</v>
      </c>
      <c r="C13" t="s">
        <v>55</v>
      </c>
      <c r="D13" s="307">
        <v>30</v>
      </c>
      <c r="E13">
        <v>64</v>
      </c>
      <c r="F13" s="137">
        <v>0.468</v>
      </c>
      <c r="G13">
        <v>5</v>
      </c>
      <c r="H13" t="s">
        <v>185</v>
      </c>
    </row>
    <row r="14" spans="1:8" ht="12.75">
      <c r="A14">
        <v>28</v>
      </c>
      <c r="B14" t="s">
        <v>94</v>
      </c>
      <c r="C14" t="s">
        <v>55</v>
      </c>
      <c r="D14" s="307">
        <v>30</v>
      </c>
      <c r="E14">
        <v>42</v>
      </c>
      <c r="F14" s="137">
        <v>0.714</v>
      </c>
      <c r="G14">
        <v>4</v>
      </c>
      <c r="H14" t="s">
        <v>185</v>
      </c>
    </row>
    <row r="15" spans="1:8" ht="12.75">
      <c r="A15">
        <v>32</v>
      </c>
      <c r="B15" t="s">
        <v>94</v>
      </c>
      <c r="C15" t="s">
        <v>55</v>
      </c>
      <c r="D15" s="307">
        <v>23</v>
      </c>
      <c r="E15">
        <v>41</v>
      </c>
      <c r="F15" s="137">
        <v>0.56</v>
      </c>
      <c r="G15">
        <v>8</v>
      </c>
      <c r="H15" t="s">
        <v>183</v>
      </c>
    </row>
    <row r="16" spans="1:8" ht="12.75">
      <c r="A16">
        <v>34</v>
      </c>
      <c r="B16" t="s">
        <v>94</v>
      </c>
      <c r="C16" t="s">
        <v>55</v>
      </c>
      <c r="D16" s="307">
        <v>30</v>
      </c>
      <c r="E16">
        <v>19</v>
      </c>
      <c r="F16" s="137">
        <v>1.578</v>
      </c>
      <c r="G16">
        <v>7</v>
      </c>
      <c r="H16" t="s">
        <v>185</v>
      </c>
    </row>
    <row r="17" spans="1:8" ht="12.75">
      <c r="A17">
        <v>37</v>
      </c>
      <c r="B17" t="s">
        <v>94</v>
      </c>
      <c r="C17" t="s">
        <v>55</v>
      </c>
      <c r="D17" s="307">
        <v>26</v>
      </c>
      <c r="E17">
        <v>42</v>
      </c>
      <c r="F17" s="137">
        <v>0.619</v>
      </c>
      <c r="G17">
        <v>5</v>
      </c>
      <c r="H17" t="s">
        <v>183</v>
      </c>
    </row>
    <row r="18" spans="1:8" ht="12.75">
      <c r="A18">
        <v>15</v>
      </c>
      <c r="B18" t="s">
        <v>85</v>
      </c>
      <c r="C18" t="s">
        <v>55</v>
      </c>
      <c r="D18" s="307">
        <v>13</v>
      </c>
      <c r="E18">
        <v>39</v>
      </c>
      <c r="F18" s="137">
        <v>0.333</v>
      </c>
      <c r="G18">
        <v>2</v>
      </c>
      <c r="H18" t="s">
        <v>183</v>
      </c>
    </row>
    <row r="19" spans="1:8" ht="12.75">
      <c r="A19">
        <v>18</v>
      </c>
      <c r="B19" t="s">
        <v>85</v>
      </c>
      <c r="C19" t="s">
        <v>55</v>
      </c>
      <c r="D19" s="307">
        <v>24</v>
      </c>
      <c r="E19">
        <v>32</v>
      </c>
      <c r="F19" s="137">
        <v>0.75</v>
      </c>
      <c r="G19">
        <v>4</v>
      </c>
      <c r="H19" t="s">
        <v>183</v>
      </c>
    </row>
    <row r="20" spans="1:8" ht="12.75">
      <c r="A20">
        <v>23</v>
      </c>
      <c r="B20" t="s">
        <v>96</v>
      </c>
      <c r="C20" t="s">
        <v>55</v>
      </c>
      <c r="D20" s="307">
        <v>21.001</v>
      </c>
      <c r="E20">
        <v>40</v>
      </c>
      <c r="F20" s="137">
        <v>0.525</v>
      </c>
      <c r="G20">
        <v>4</v>
      </c>
      <c r="H20" t="s">
        <v>184</v>
      </c>
    </row>
    <row r="21" spans="1:8" ht="12.75">
      <c r="A21">
        <v>27</v>
      </c>
      <c r="B21" t="s">
        <v>96</v>
      </c>
      <c r="C21" t="s">
        <v>55</v>
      </c>
      <c r="D21" s="307">
        <v>26</v>
      </c>
      <c r="E21">
        <v>43</v>
      </c>
      <c r="F21" s="137">
        <v>0.604</v>
      </c>
      <c r="G21">
        <v>3</v>
      </c>
      <c r="H21" t="s">
        <v>183</v>
      </c>
    </row>
    <row r="22" spans="1:8" ht="12.75">
      <c r="A22">
        <v>30</v>
      </c>
      <c r="B22" t="s">
        <v>96</v>
      </c>
      <c r="C22" t="s">
        <v>55</v>
      </c>
      <c r="D22" s="307">
        <v>19</v>
      </c>
      <c r="E22">
        <v>37</v>
      </c>
      <c r="F22" s="137">
        <v>0.513</v>
      </c>
      <c r="G22">
        <v>3</v>
      </c>
      <c r="H22" t="s">
        <v>183</v>
      </c>
    </row>
    <row r="23" spans="1:8" ht="12.75">
      <c r="A23">
        <v>19</v>
      </c>
      <c r="B23" t="s">
        <v>90</v>
      </c>
      <c r="C23" t="s">
        <v>55</v>
      </c>
      <c r="D23" s="307">
        <v>15</v>
      </c>
      <c r="E23">
        <v>40</v>
      </c>
      <c r="F23" s="137">
        <v>0.375</v>
      </c>
      <c r="G23">
        <v>3</v>
      </c>
      <c r="H23" t="s">
        <v>183</v>
      </c>
    </row>
    <row r="24" spans="1:8" ht="12.75">
      <c r="A24">
        <v>22</v>
      </c>
      <c r="B24" t="s">
        <v>90</v>
      </c>
      <c r="C24" t="s">
        <v>55</v>
      </c>
      <c r="D24" s="307">
        <v>16</v>
      </c>
      <c r="E24">
        <v>40</v>
      </c>
      <c r="F24" s="137">
        <v>0.4</v>
      </c>
      <c r="G24">
        <v>3</v>
      </c>
      <c r="H24" t="s">
        <v>183</v>
      </c>
    </row>
    <row r="25" spans="1:8" ht="12.75">
      <c r="A25">
        <v>35</v>
      </c>
      <c r="B25" t="s">
        <v>112</v>
      </c>
      <c r="C25" t="s">
        <v>101</v>
      </c>
      <c r="D25" s="307">
        <v>27</v>
      </c>
      <c r="E25">
        <v>42</v>
      </c>
      <c r="F25" s="137">
        <v>0.642</v>
      </c>
      <c r="G25">
        <v>3</v>
      </c>
      <c r="H25" t="s">
        <v>183</v>
      </c>
    </row>
    <row r="26" spans="1:8" ht="12.75">
      <c r="A26">
        <v>38</v>
      </c>
      <c r="B26" t="s">
        <v>112</v>
      </c>
      <c r="C26" t="s">
        <v>101</v>
      </c>
      <c r="D26" s="307">
        <v>30</v>
      </c>
      <c r="E26">
        <v>39</v>
      </c>
      <c r="F26" s="137">
        <v>0.769</v>
      </c>
      <c r="G26">
        <v>5</v>
      </c>
      <c r="H26" t="s">
        <v>184</v>
      </c>
    </row>
    <row r="27" spans="1:8" ht="12.75">
      <c r="A27">
        <v>40</v>
      </c>
      <c r="B27" t="s">
        <v>112</v>
      </c>
      <c r="C27" t="s">
        <v>101</v>
      </c>
      <c r="D27" s="307">
        <v>40</v>
      </c>
      <c r="E27">
        <v>37</v>
      </c>
      <c r="F27" s="137">
        <v>1.081</v>
      </c>
      <c r="G27">
        <v>4</v>
      </c>
      <c r="H27" t="s">
        <v>185</v>
      </c>
    </row>
    <row r="28" spans="1:8" ht="12.75">
      <c r="A28">
        <v>41</v>
      </c>
      <c r="B28" t="s">
        <v>112</v>
      </c>
      <c r="C28" t="s">
        <v>101</v>
      </c>
      <c r="D28" s="307">
        <v>30</v>
      </c>
      <c r="E28">
        <v>42</v>
      </c>
      <c r="F28" s="137">
        <v>0.714</v>
      </c>
      <c r="G28">
        <v>5</v>
      </c>
      <c r="H28" t="s">
        <v>184</v>
      </c>
    </row>
    <row r="29" spans="1:8" ht="12.75">
      <c r="A29">
        <v>28</v>
      </c>
      <c r="B29" t="s">
        <v>105</v>
      </c>
      <c r="C29" t="s">
        <v>101</v>
      </c>
      <c r="D29" s="307">
        <v>25</v>
      </c>
      <c r="E29">
        <v>42</v>
      </c>
      <c r="F29" s="137">
        <v>0.595</v>
      </c>
      <c r="G29">
        <v>3</v>
      </c>
      <c r="H29" t="s">
        <v>183</v>
      </c>
    </row>
    <row r="30" spans="1:8" ht="12.75">
      <c r="A30">
        <v>30</v>
      </c>
      <c r="B30" t="s">
        <v>105</v>
      </c>
      <c r="C30" t="s">
        <v>101</v>
      </c>
      <c r="D30" s="307">
        <v>30</v>
      </c>
      <c r="E30">
        <v>37</v>
      </c>
      <c r="F30" s="137">
        <v>0.81</v>
      </c>
      <c r="G30">
        <v>6</v>
      </c>
      <c r="H30" t="s">
        <v>184</v>
      </c>
    </row>
    <row r="31" spans="1:8" ht="12.75">
      <c r="A31">
        <v>33</v>
      </c>
      <c r="B31" t="s">
        <v>105</v>
      </c>
      <c r="C31" t="s">
        <v>101</v>
      </c>
      <c r="D31" s="307">
        <v>30</v>
      </c>
      <c r="E31">
        <v>11</v>
      </c>
      <c r="F31" s="137">
        <v>2.727</v>
      </c>
      <c r="G31">
        <v>11</v>
      </c>
      <c r="H31" t="s">
        <v>184</v>
      </c>
    </row>
    <row r="32" spans="1:8" ht="12.75">
      <c r="A32">
        <v>37</v>
      </c>
      <c r="B32" t="s">
        <v>105</v>
      </c>
      <c r="C32" t="s">
        <v>101</v>
      </c>
      <c r="D32" s="307">
        <v>30</v>
      </c>
      <c r="E32">
        <v>42</v>
      </c>
      <c r="F32" s="137">
        <v>0.714</v>
      </c>
      <c r="G32">
        <v>5</v>
      </c>
      <c r="H32" t="s">
        <v>184</v>
      </c>
    </row>
    <row r="33" spans="1:8" ht="12.75">
      <c r="A33">
        <v>39</v>
      </c>
      <c r="B33" t="s">
        <v>105</v>
      </c>
      <c r="C33" t="s">
        <v>101</v>
      </c>
      <c r="D33" s="307">
        <v>24</v>
      </c>
      <c r="E33">
        <v>45</v>
      </c>
      <c r="F33" s="137">
        <v>0.533</v>
      </c>
      <c r="G33">
        <v>4</v>
      </c>
      <c r="H33" t="s">
        <v>183</v>
      </c>
    </row>
    <row r="34" spans="1:8" ht="12.75">
      <c r="A34">
        <v>12</v>
      </c>
      <c r="B34" t="s">
        <v>83</v>
      </c>
      <c r="C34" t="s">
        <v>55</v>
      </c>
      <c r="D34" s="307">
        <v>15</v>
      </c>
      <c r="E34">
        <v>40</v>
      </c>
      <c r="F34" s="137">
        <v>0.375</v>
      </c>
      <c r="G34">
        <v>3</v>
      </c>
      <c r="H34" t="s">
        <v>183</v>
      </c>
    </row>
    <row r="35" spans="1:8" ht="12.75">
      <c r="A35">
        <v>14</v>
      </c>
      <c r="B35" t="s">
        <v>83</v>
      </c>
      <c r="C35" t="s">
        <v>55</v>
      </c>
      <c r="D35" s="307">
        <v>25</v>
      </c>
      <c r="E35">
        <v>35</v>
      </c>
      <c r="F35" s="137">
        <v>0.714</v>
      </c>
      <c r="G35">
        <v>3</v>
      </c>
      <c r="H35" t="s">
        <v>184</v>
      </c>
    </row>
    <row r="36" spans="1:8" ht="12.75">
      <c r="A36">
        <v>17</v>
      </c>
      <c r="B36" t="s">
        <v>83</v>
      </c>
      <c r="C36" t="s">
        <v>55</v>
      </c>
      <c r="D36" s="307">
        <v>16</v>
      </c>
      <c r="E36">
        <v>32</v>
      </c>
      <c r="F36" s="137">
        <v>0.5</v>
      </c>
      <c r="G36">
        <v>4</v>
      </c>
      <c r="H36" t="s">
        <v>183</v>
      </c>
    </row>
    <row r="37" spans="1:8" ht="12.75">
      <c r="A37">
        <v>2</v>
      </c>
      <c r="B37" t="s">
        <v>67</v>
      </c>
      <c r="C37" t="s">
        <v>55</v>
      </c>
      <c r="D37" s="307">
        <v>25</v>
      </c>
      <c r="E37">
        <v>39</v>
      </c>
      <c r="F37" s="137">
        <v>0.641</v>
      </c>
      <c r="G37">
        <v>3</v>
      </c>
      <c r="H37" t="s">
        <v>184</v>
      </c>
    </row>
    <row r="38" spans="1:8" ht="12.75">
      <c r="A38">
        <v>8</v>
      </c>
      <c r="B38" t="s">
        <v>67</v>
      </c>
      <c r="C38" t="s">
        <v>55</v>
      </c>
      <c r="D38" s="307">
        <v>25</v>
      </c>
      <c r="E38">
        <v>32</v>
      </c>
      <c r="F38" s="137">
        <v>0.781</v>
      </c>
      <c r="G38">
        <v>4</v>
      </c>
      <c r="H38" t="s">
        <v>184</v>
      </c>
    </row>
    <row r="39" spans="1:8" ht="12.75">
      <c r="A39">
        <v>12</v>
      </c>
      <c r="B39" t="s">
        <v>67</v>
      </c>
      <c r="C39" t="s">
        <v>55</v>
      </c>
      <c r="D39" s="307">
        <v>19</v>
      </c>
      <c r="E39">
        <v>40</v>
      </c>
      <c r="F39" s="137">
        <v>0.475</v>
      </c>
      <c r="G39">
        <v>3</v>
      </c>
      <c r="H39" t="s">
        <v>184</v>
      </c>
    </row>
    <row r="40" spans="1:8" ht="12.75">
      <c r="A40">
        <v>16</v>
      </c>
      <c r="B40" t="s">
        <v>67</v>
      </c>
      <c r="C40" t="s">
        <v>55</v>
      </c>
      <c r="D40" s="307">
        <v>25</v>
      </c>
      <c r="E40">
        <v>33</v>
      </c>
      <c r="F40" s="137">
        <v>0.757</v>
      </c>
      <c r="G40">
        <v>9</v>
      </c>
      <c r="H40" t="s">
        <v>184</v>
      </c>
    </row>
    <row r="41" spans="1:8" ht="12.75">
      <c r="A41">
        <v>20</v>
      </c>
      <c r="B41" t="s">
        <v>67</v>
      </c>
      <c r="C41" t="s">
        <v>55</v>
      </c>
      <c r="D41" s="307">
        <v>18</v>
      </c>
      <c r="E41">
        <v>29</v>
      </c>
      <c r="F41" s="137">
        <v>0.62</v>
      </c>
      <c r="G41">
        <v>5</v>
      </c>
      <c r="H41" t="s">
        <v>183</v>
      </c>
    </row>
    <row r="42" spans="1:8" ht="12.75">
      <c r="A42">
        <v>22</v>
      </c>
      <c r="B42" t="s">
        <v>67</v>
      </c>
      <c r="C42" t="s">
        <v>55</v>
      </c>
      <c r="D42" s="307">
        <v>22</v>
      </c>
      <c r="E42">
        <v>40</v>
      </c>
      <c r="F42" s="137">
        <v>0.55</v>
      </c>
      <c r="G42">
        <v>4</v>
      </c>
      <c r="H42" t="s">
        <v>184</v>
      </c>
    </row>
    <row r="43" spans="1:8" ht="12.75">
      <c r="A43">
        <v>25</v>
      </c>
      <c r="B43" t="s">
        <v>67</v>
      </c>
      <c r="C43" t="s">
        <v>55</v>
      </c>
      <c r="D43" s="307">
        <v>25</v>
      </c>
      <c r="E43">
        <v>25</v>
      </c>
      <c r="F43" s="137">
        <v>1</v>
      </c>
      <c r="G43">
        <v>5</v>
      </c>
      <c r="H43" t="s">
        <v>184</v>
      </c>
    </row>
    <row r="44" spans="1:8" ht="12.75">
      <c r="A44">
        <v>29</v>
      </c>
      <c r="B44" t="s">
        <v>67</v>
      </c>
      <c r="C44" t="s">
        <v>55</v>
      </c>
      <c r="D44" s="307">
        <v>26</v>
      </c>
      <c r="E44">
        <v>45</v>
      </c>
      <c r="F44" s="137">
        <v>0.577</v>
      </c>
      <c r="G44">
        <v>3</v>
      </c>
      <c r="H44" t="s">
        <v>183</v>
      </c>
    </row>
    <row r="45" spans="1:8" ht="12.75">
      <c r="A45">
        <v>11</v>
      </c>
      <c r="B45" t="s">
        <v>79</v>
      </c>
      <c r="C45" t="s">
        <v>55</v>
      </c>
      <c r="D45" s="307">
        <v>25</v>
      </c>
      <c r="E45">
        <v>40</v>
      </c>
      <c r="F45" s="137">
        <v>0.625</v>
      </c>
      <c r="G45">
        <v>4</v>
      </c>
      <c r="H45" t="s">
        <v>184</v>
      </c>
    </row>
    <row r="46" spans="1:8" ht="12.75">
      <c r="A46">
        <v>15</v>
      </c>
      <c r="B46" t="s">
        <v>79</v>
      </c>
      <c r="C46" t="s">
        <v>55</v>
      </c>
      <c r="D46" s="307">
        <v>25</v>
      </c>
      <c r="E46">
        <v>39</v>
      </c>
      <c r="F46" s="137">
        <v>0.641</v>
      </c>
      <c r="G46">
        <v>4</v>
      </c>
      <c r="H46" t="s">
        <v>184</v>
      </c>
    </row>
    <row r="47" spans="1:8" ht="12.75">
      <c r="A47">
        <v>19</v>
      </c>
      <c r="B47" t="s">
        <v>79</v>
      </c>
      <c r="C47" t="s">
        <v>55</v>
      </c>
      <c r="D47" s="307">
        <v>16</v>
      </c>
      <c r="E47">
        <v>40</v>
      </c>
      <c r="F47" s="137">
        <v>0.4</v>
      </c>
      <c r="G47">
        <v>3</v>
      </c>
      <c r="H47" t="s">
        <v>184</v>
      </c>
    </row>
    <row r="48" spans="1:8" ht="12.75">
      <c r="A48">
        <v>23</v>
      </c>
      <c r="B48" t="s">
        <v>79</v>
      </c>
      <c r="C48" t="s">
        <v>55</v>
      </c>
      <c r="D48" s="307">
        <v>21</v>
      </c>
      <c r="E48">
        <v>40</v>
      </c>
      <c r="F48" s="137">
        <v>0.525</v>
      </c>
      <c r="G48">
        <v>4</v>
      </c>
      <c r="H48" t="s">
        <v>183</v>
      </c>
    </row>
    <row r="49" spans="1:8" ht="12.75">
      <c r="A49">
        <v>26</v>
      </c>
      <c r="B49" t="s">
        <v>79</v>
      </c>
      <c r="C49" t="s">
        <v>55</v>
      </c>
      <c r="D49" s="307">
        <v>17</v>
      </c>
      <c r="E49">
        <v>37</v>
      </c>
      <c r="F49" s="137">
        <v>0.459</v>
      </c>
      <c r="G49">
        <v>4</v>
      </c>
      <c r="H49" t="s">
        <v>183</v>
      </c>
    </row>
    <row r="50" spans="1:8" ht="12.75">
      <c r="A50">
        <v>1</v>
      </c>
      <c r="B50" t="s">
        <v>62</v>
      </c>
      <c r="C50" t="s">
        <v>55</v>
      </c>
      <c r="D50" s="307">
        <v>0.0001</v>
      </c>
      <c r="F50" s="137" t="e">
        <f>#VALUE!</f>
        <v>#VALUE!</v>
      </c>
      <c r="H50" t="s">
        <v>184</v>
      </c>
    </row>
    <row r="51" spans="1:8" ht="12.75">
      <c r="A51">
        <v>7</v>
      </c>
      <c r="B51" t="s">
        <v>62</v>
      </c>
      <c r="C51" t="s">
        <v>55</v>
      </c>
      <c r="D51" s="307">
        <v>14</v>
      </c>
      <c r="E51">
        <v>40</v>
      </c>
      <c r="F51" s="137">
        <v>0.35</v>
      </c>
      <c r="G51">
        <v>3</v>
      </c>
      <c r="H51" t="s">
        <v>183</v>
      </c>
    </row>
    <row r="52" spans="1:8" ht="12.75">
      <c r="A52">
        <v>10</v>
      </c>
      <c r="B52" t="s">
        <v>62</v>
      </c>
      <c r="C52" t="s">
        <v>55</v>
      </c>
      <c r="D52" s="307">
        <v>19</v>
      </c>
      <c r="E52">
        <v>32</v>
      </c>
      <c r="F52" s="137">
        <v>0.593</v>
      </c>
      <c r="G52">
        <v>3</v>
      </c>
      <c r="H52" t="s">
        <v>183</v>
      </c>
    </row>
    <row r="53" spans="1:8" ht="12.75">
      <c r="A53">
        <v>36</v>
      </c>
      <c r="B53" t="s">
        <v>114</v>
      </c>
      <c r="C53" t="s">
        <v>116</v>
      </c>
      <c r="D53" s="307">
        <v>40</v>
      </c>
      <c r="E53">
        <v>26</v>
      </c>
      <c r="F53" s="137">
        <v>1.538</v>
      </c>
      <c r="G53">
        <v>6</v>
      </c>
      <c r="H53" t="s">
        <v>184</v>
      </c>
    </row>
    <row r="54" spans="1:8" ht="12.75">
      <c r="A54">
        <v>40</v>
      </c>
      <c r="B54" t="s">
        <v>114</v>
      </c>
      <c r="C54" t="s">
        <v>116</v>
      </c>
      <c r="D54" s="307">
        <v>20</v>
      </c>
      <c r="E54">
        <v>37</v>
      </c>
      <c r="F54" s="137">
        <v>0.54</v>
      </c>
      <c r="G54">
        <v>3</v>
      </c>
      <c r="H54" t="s">
        <v>183</v>
      </c>
    </row>
    <row r="55" spans="1:8" ht="12.75">
      <c r="A55">
        <v>4</v>
      </c>
      <c r="B55" t="s">
        <v>77</v>
      </c>
      <c r="C55" t="s">
        <v>55</v>
      </c>
      <c r="D55" s="307">
        <v>25</v>
      </c>
      <c r="E55">
        <v>29</v>
      </c>
      <c r="F55" s="137">
        <v>0.862</v>
      </c>
      <c r="G55">
        <v>6</v>
      </c>
      <c r="H55" t="s">
        <v>184</v>
      </c>
    </row>
    <row r="56" spans="1:8" ht="12.75">
      <c r="A56">
        <v>8</v>
      </c>
      <c r="B56" t="s">
        <v>77</v>
      </c>
      <c r="C56" t="s">
        <v>55</v>
      </c>
      <c r="D56" s="307">
        <v>18</v>
      </c>
      <c r="E56">
        <v>32</v>
      </c>
      <c r="F56" s="137">
        <v>0.562</v>
      </c>
      <c r="G56">
        <v>5</v>
      </c>
      <c r="H56" t="s">
        <v>183</v>
      </c>
    </row>
    <row r="57" spans="1:8" ht="12.75">
      <c r="A57">
        <v>10</v>
      </c>
      <c r="B57" t="s">
        <v>77</v>
      </c>
      <c r="C57" t="s">
        <v>55</v>
      </c>
      <c r="D57" s="307">
        <v>25</v>
      </c>
      <c r="E57">
        <v>32</v>
      </c>
      <c r="F57" s="137">
        <v>0.781</v>
      </c>
      <c r="G57">
        <v>4</v>
      </c>
      <c r="H57" t="s">
        <v>184</v>
      </c>
    </row>
    <row r="58" spans="1:8" ht="12.75">
      <c r="A58">
        <v>13</v>
      </c>
      <c r="B58" t="s">
        <v>77</v>
      </c>
      <c r="C58" t="s">
        <v>55</v>
      </c>
      <c r="D58" s="307">
        <v>12</v>
      </c>
      <c r="E58">
        <v>25</v>
      </c>
      <c r="F58" s="137">
        <v>0.48</v>
      </c>
      <c r="G58">
        <v>3</v>
      </c>
      <c r="H58" t="s">
        <v>183</v>
      </c>
    </row>
    <row r="59" spans="1:8" ht="12.75">
      <c r="A59">
        <v>27</v>
      </c>
      <c r="B59" t="s">
        <v>102</v>
      </c>
      <c r="C59" t="s">
        <v>101</v>
      </c>
      <c r="D59" s="307">
        <v>30</v>
      </c>
      <c r="E59">
        <v>43</v>
      </c>
      <c r="F59" s="137">
        <v>0.697</v>
      </c>
      <c r="G59">
        <v>4</v>
      </c>
      <c r="H59" t="s">
        <v>184</v>
      </c>
    </row>
    <row r="60" spans="1:8" ht="12.75">
      <c r="A60">
        <v>31</v>
      </c>
      <c r="B60" t="s">
        <v>102</v>
      </c>
      <c r="C60" t="s">
        <v>101</v>
      </c>
      <c r="D60" s="307">
        <v>30</v>
      </c>
      <c r="E60">
        <v>44</v>
      </c>
      <c r="F60" s="137">
        <v>0.681</v>
      </c>
      <c r="G60">
        <v>4</v>
      </c>
      <c r="H60" t="s">
        <v>184</v>
      </c>
    </row>
    <row r="61" spans="1:8" ht="12.75">
      <c r="A61">
        <v>35</v>
      </c>
      <c r="B61" t="s">
        <v>102</v>
      </c>
      <c r="C61" t="s">
        <v>101</v>
      </c>
      <c r="D61" s="307">
        <v>30</v>
      </c>
      <c r="E61">
        <v>42</v>
      </c>
      <c r="F61" s="137">
        <v>0.714</v>
      </c>
      <c r="G61">
        <v>7</v>
      </c>
      <c r="H61" t="s">
        <v>184</v>
      </c>
    </row>
    <row r="62" spans="1:8" ht="12.75">
      <c r="A62">
        <v>39</v>
      </c>
      <c r="B62" t="s">
        <v>102</v>
      </c>
      <c r="C62" t="s">
        <v>101</v>
      </c>
      <c r="D62" s="307">
        <v>30</v>
      </c>
      <c r="E62">
        <v>45</v>
      </c>
      <c r="F62" s="137">
        <v>0.666</v>
      </c>
      <c r="G62">
        <v>7</v>
      </c>
      <c r="H62" t="s">
        <v>184</v>
      </c>
    </row>
    <row r="63" spans="1:8" ht="12.75">
      <c r="A63">
        <v>41</v>
      </c>
      <c r="B63" t="s">
        <v>102</v>
      </c>
      <c r="C63" t="s">
        <v>101</v>
      </c>
      <c r="D63" s="307">
        <v>27</v>
      </c>
      <c r="E63">
        <v>42</v>
      </c>
      <c r="F63" s="137">
        <v>0.642</v>
      </c>
      <c r="G63">
        <v>6</v>
      </c>
      <c r="H63" t="s">
        <v>183</v>
      </c>
    </row>
    <row r="64" spans="1:8" ht="12.75">
      <c r="A64">
        <v>2</v>
      </c>
      <c r="B64" t="s">
        <v>57</v>
      </c>
      <c r="C64" t="s">
        <v>55</v>
      </c>
      <c r="D64" s="307">
        <v>23</v>
      </c>
      <c r="E64">
        <v>39</v>
      </c>
      <c r="F64" s="137">
        <v>0.589</v>
      </c>
      <c r="G64">
        <v>4</v>
      </c>
      <c r="H64" t="s">
        <v>183</v>
      </c>
    </row>
    <row r="65" spans="1:8" ht="12.75">
      <c r="A65">
        <v>6</v>
      </c>
      <c r="B65" t="s">
        <v>57</v>
      </c>
      <c r="C65" t="s">
        <v>55</v>
      </c>
      <c r="D65" s="307">
        <v>16</v>
      </c>
      <c r="E65">
        <v>23</v>
      </c>
      <c r="F65" s="137">
        <v>0.695</v>
      </c>
      <c r="G65">
        <v>4</v>
      </c>
      <c r="H65" t="s">
        <v>183</v>
      </c>
    </row>
    <row r="66" spans="1:8" ht="12.75">
      <c r="A66">
        <v>32</v>
      </c>
      <c r="B66" t="s">
        <v>109</v>
      </c>
      <c r="C66" t="s">
        <v>101</v>
      </c>
      <c r="D66" s="307">
        <v>30</v>
      </c>
      <c r="E66">
        <v>41</v>
      </c>
      <c r="F66" s="137">
        <v>0.731</v>
      </c>
      <c r="G66">
        <v>5</v>
      </c>
      <c r="H66" t="s">
        <v>184</v>
      </c>
    </row>
    <row r="67" spans="1:8" ht="12.75">
      <c r="A67">
        <v>36</v>
      </c>
      <c r="B67" t="s">
        <v>109</v>
      </c>
      <c r="C67" t="s">
        <v>101</v>
      </c>
      <c r="D67" s="307">
        <v>7</v>
      </c>
      <c r="E67">
        <v>26</v>
      </c>
      <c r="F67" s="137">
        <v>0.269</v>
      </c>
      <c r="G67">
        <v>2</v>
      </c>
      <c r="H67" t="s">
        <v>183</v>
      </c>
    </row>
    <row r="68" spans="1:8" ht="12.75">
      <c r="A68">
        <v>38</v>
      </c>
      <c r="B68" t="s">
        <v>109</v>
      </c>
      <c r="C68" t="s">
        <v>101</v>
      </c>
      <c r="D68" s="307">
        <v>17</v>
      </c>
      <c r="E68">
        <v>39</v>
      </c>
      <c r="F68" s="137">
        <v>0.435</v>
      </c>
      <c r="G68">
        <v>3</v>
      </c>
      <c r="H68" t="s">
        <v>183</v>
      </c>
    </row>
    <row r="69" spans="1:8" ht="12.75">
      <c r="A69">
        <v>4</v>
      </c>
      <c r="B69" t="s">
        <v>73</v>
      </c>
      <c r="C69" t="s">
        <v>55</v>
      </c>
      <c r="D69" s="307">
        <v>24</v>
      </c>
      <c r="E69">
        <v>29</v>
      </c>
      <c r="F69" s="137">
        <v>0.827</v>
      </c>
      <c r="G69">
        <v>4</v>
      </c>
      <c r="H69" t="s">
        <v>183</v>
      </c>
    </row>
    <row r="70" spans="1:8" ht="12.75">
      <c r="A70">
        <v>6</v>
      </c>
      <c r="B70" t="s">
        <v>73</v>
      </c>
      <c r="C70" t="s">
        <v>55</v>
      </c>
      <c r="D70" s="307">
        <v>25</v>
      </c>
      <c r="E70">
        <v>23</v>
      </c>
      <c r="F70" s="137">
        <v>1.086</v>
      </c>
      <c r="G70">
        <v>5</v>
      </c>
      <c r="H70" t="s">
        <v>184</v>
      </c>
    </row>
    <row r="71" spans="1:8" ht="12.75">
      <c r="A71">
        <v>9</v>
      </c>
      <c r="B71" t="s">
        <v>73</v>
      </c>
      <c r="C71" t="s">
        <v>55</v>
      </c>
      <c r="D71" s="307">
        <v>22</v>
      </c>
      <c r="E71">
        <v>40</v>
      </c>
      <c r="F71" s="137">
        <v>0.55</v>
      </c>
      <c r="G71">
        <v>5</v>
      </c>
      <c r="H71" t="s">
        <v>184</v>
      </c>
    </row>
    <row r="72" spans="1:8" ht="12.75">
      <c r="A72">
        <v>13</v>
      </c>
      <c r="B72" t="s">
        <v>73</v>
      </c>
      <c r="C72" t="s">
        <v>55</v>
      </c>
      <c r="D72" s="307">
        <v>25</v>
      </c>
      <c r="E72">
        <v>25</v>
      </c>
      <c r="F72" s="137">
        <v>1</v>
      </c>
      <c r="G72">
        <v>5</v>
      </c>
      <c r="H72" t="s">
        <v>184</v>
      </c>
    </row>
    <row r="73" spans="1:8" ht="12.75">
      <c r="A73">
        <v>17</v>
      </c>
      <c r="B73" t="s">
        <v>73</v>
      </c>
      <c r="C73" t="s">
        <v>55</v>
      </c>
      <c r="D73" s="307">
        <v>25</v>
      </c>
      <c r="E73">
        <v>32</v>
      </c>
      <c r="F73" s="137">
        <v>0.781</v>
      </c>
      <c r="G73">
        <v>4</v>
      </c>
      <c r="H73" t="s">
        <v>184</v>
      </c>
    </row>
    <row r="74" spans="1:8" ht="12.75">
      <c r="A74">
        <v>21</v>
      </c>
      <c r="B74" t="s">
        <v>73</v>
      </c>
      <c r="C74" t="s">
        <v>55</v>
      </c>
      <c r="D74" s="307">
        <v>25</v>
      </c>
      <c r="E74">
        <v>37</v>
      </c>
      <c r="F74" s="137">
        <v>0.675</v>
      </c>
      <c r="G74">
        <v>4</v>
      </c>
      <c r="H74" t="s">
        <v>184</v>
      </c>
    </row>
    <row r="75" spans="1:8" ht="12.75">
      <c r="A75">
        <v>25</v>
      </c>
      <c r="B75" t="s">
        <v>73</v>
      </c>
      <c r="C75" t="s">
        <v>55</v>
      </c>
      <c r="D75" s="307">
        <v>22</v>
      </c>
      <c r="E75">
        <v>25</v>
      </c>
      <c r="F75" s="137">
        <v>0.88</v>
      </c>
      <c r="G75">
        <v>4</v>
      </c>
      <c r="H75" t="s">
        <v>183</v>
      </c>
    </row>
    <row r="76" spans="1:8" ht="12.75">
      <c r="A76">
        <v>3</v>
      </c>
      <c r="B76" t="s">
        <v>75</v>
      </c>
      <c r="C76" t="s">
        <v>55</v>
      </c>
      <c r="D76" s="307">
        <v>16</v>
      </c>
      <c r="E76">
        <v>40</v>
      </c>
      <c r="F76" s="137">
        <v>0.4</v>
      </c>
      <c r="G76">
        <v>3</v>
      </c>
      <c r="H76" t="s">
        <v>183</v>
      </c>
    </row>
    <row r="77" spans="1:8" ht="12.75">
      <c r="A77">
        <v>5</v>
      </c>
      <c r="B77" t="s">
        <v>75</v>
      </c>
      <c r="C77" t="s">
        <v>55</v>
      </c>
      <c r="D77" s="307">
        <v>0.001</v>
      </c>
      <c r="F77" s="137" t="e">
        <f>#VALUE!</f>
        <v>#VALUE!</v>
      </c>
      <c r="H77" t="s">
        <v>184</v>
      </c>
    </row>
    <row r="78" spans="1:8" ht="12.75">
      <c r="A78">
        <v>9</v>
      </c>
      <c r="B78" t="s">
        <v>75</v>
      </c>
      <c r="C78" t="s">
        <v>55</v>
      </c>
      <c r="D78" s="307">
        <v>15</v>
      </c>
      <c r="E78">
        <v>40</v>
      </c>
      <c r="F78" s="137">
        <v>0.375</v>
      </c>
      <c r="G78">
        <v>4</v>
      </c>
      <c r="H78" t="s">
        <v>183</v>
      </c>
    </row>
    <row r="79" spans="1:8" ht="12.75">
      <c r="A79">
        <v>16</v>
      </c>
      <c r="B79" t="s">
        <v>88</v>
      </c>
      <c r="C79" t="s">
        <v>55</v>
      </c>
      <c r="D79" s="307">
        <v>17</v>
      </c>
      <c r="E79">
        <v>33</v>
      </c>
      <c r="F79" s="137">
        <v>0.515</v>
      </c>
      <c r="G79">
        <v>5</v>
      </c>
      <c r="H79" t="s">
        <v>183</v>
      </c>
    </row>
    <row r="80" spans="1:8" ht="12.75">
      <c r="A80">
        <v>18</v>
      </c>
      <c r="B80" t="s">
        <v>88</v>
      </c>
      <c r="C80" t="s">
        <v>55</v>
      </c>
      <c r="D80" s="307">
        <v>25</v>
      </c>
      <c r="E80">
        <v>32</v>
      </c>
      <c r="F80" s="137">
        <v>0.781</v>
      </c>
      <c r="G80">
        <v>6</v>
      </c>
      <c r="H80" t="s">
        <v>184</v>
      </c>
    </row>
    <row r="81" spans="1:8" ht="12.75">
      <c r="A81">
        <v>21</v>
      </c>
      <c r="B81" t="s">
        <v>88</v>
      </c>
      <c r="C81" t="s">
        <v>55</v>
      </c>
      <c r="D81" s="307">
        <v>13</v>
      </c>
      <c r="E81">
        <v>37</v>
      </c>
      <c r="F81" s="137">
        <v>0.351</v>
      </c>
      <c r="G81">
        <v>5</v>
      </c>
      <c r="H81" t="s">
        <v>183</v>
      </c>
    </row>
    <row r="82" spans="1:8" ht="12.75">
      <c r="A82">
        <v>1</v>
      </c>
      <c r="B82" t="s">
        <v>54</v>
      </c>
      <c r="C82" t="s">
        <v>55</v>
      </c>
      <c r="D82" s="307">
        <v>0</v>
      </c>
      <c r="H82" t="s">
        <v>183</v>
      </c>
    </row>
    <row r="83" spans="1:8" ht="12.75">
      <c r="A83">
        <v>5</v>
      </c>
      <c r="B83" t="s">
        <v>54</v>
      </c>
      <c r="C83" t="s">
        <v>55</v>
      </c>
      <c r="D83" s="307">
        <v>0</v>
      </c>
      <c r="H83" t="s">
        <v>183</v>
      </c>
    </row>
  </sheetData>
  <sheetProtection selectLockedCells="1" selectUnlockedCells="1"/>
  <autoFilter ref="B1:B399"/>
  <printOptions/>
  <pageMargins left="0.7875" right="0.7875"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Feuil5"/>
  <dimension ref="A1:G22"/>
  <sheetViews>
    <sheetView showGridLines="0" zoomScale="79" zoomScaleNormal="79" workbookViewId="0" topLeftCell="A1">
      <selection activeCell="F2" sqref="F2"/>
    </sheetView>
  </sheetViews>
  <sheetFormatPr defaultColWidth="11.421875" defaultRowHeight="12.75"/>
  <cols>
    <col min="1" max="1" width="13.421875" style="0" customWidth="1"/>
  </cols>
  <sheetData>
    <row r="1" spans="1:7" ht="12.75">
      <c r="A1" t="s">
        <v>99</v>
      </c>
      <c r="B1" t="s">
        <v>100</v>
      </c>
      <c r="C1" t="s">
        <v>59</v>
      </c>
      <c r="E1" t="s">
        <v>101</v>
      </c>
      <c r="F1">
        <v>0.503</v>
      </c>
      <c r="G1">
        <v>12</v>
      </c>
    </row>
    <row r="2" spans="1:7" ht="12.75">
      <c r="A2" t="s">
        <v>69</v>
      </c>
      <c r="B2" t="s">
        <v>70</v>
      </c>
      <c r="C2" t="s">
        <v>71</v>
      </c>
      <c r="E2" t="s">
        <v>55</v>
      </c>
      <c r="F2">
        <v>0.488</v>
      </c>
      <c r="G2">
        <v>10</v>
      </c>
    </row>
    <row r="3" spans="1:7" ht="12.75">
      <c r="A3" t="s">
        <v>107</v>
      </c>
      <c r="B3" t="s">
        <v>108</v>
      </c>
      <c r="C3" t="s">
        <v>64</v>
      </c>
      <c r="E3" t="s">
        <v>101</v>
      </c>
      <c r="F3">
        <v>0.96</v>
      </c>
      <c r="G3">
        <v>30</v>
      </c>
    </row>
    <row r="4" spans="1:7" ht="12.75">
      <c r="A4" t="s">
        <v>94</v>
      </c>
      <c r="B4" t="s">
        <v>95</v>
      </c>
      <c r="C4" t="s">
        <v>92</v>
      </c>
      <c r="E4" t="s">
        <v>55</v>
      </c>
      <c r="F4">
        <v>0.744</v>
      </c>
      <c r="G4">
        <v>32</v>
      </c>
    </row>
    <row r="5" spans="1:7" ht="12.75">
      <c r="A5" t="s">
        <v>85</v>
      </c>
      <c r="B5" t="s">
        <v>86</v>
      </c>
      <c r="C5" t="s">
        <v>59</v>
      </c>
      <c r="E5" t="s">
        <v>55</v>
      </c>
      <c r="F5">
        <v>0.445</v>
      </c>
      <c r="G5">
        <v>21</v>
      </c>
    </row>
    <row r="6" spans="1:7" ht="12.75">
      <c r="A6" t="s">
        <v>96</v>
      </c>
      <c r="B6" t="s">
        <v>97</v>
      </c>
      <c r="C6" t="s">
        <v>59</v>
      </c>
      <c r="E6" t="s">
        <v>55</v>
      </c>
      <c r="F6">
        <v>0.619</v>
      </c>
      <c r="G6">
        <v>43</v>
      </c>
    </row>
    <row r="7" spans="1:7" ht="12.75">
      <c r="A7" t="s">
        <v>90</v>
      </c>
      <c r="B7" t="s">
        <v>91</v>
      </c>
      <c r="C7" t="s">
        <v>92</v>
      </c>
      <c r="E7" t="s">
        <v>55</v>
      </c>
      <c r="F7">
        <v>0.538</v>
      </c>
      <c r="G7">
        <v>31</v>
      </c>
    </row>
    <row r="8" spans="1:7" ht="12.75">
      <c r="A8" t="s">
        <v>112</v>
      </c>
      <c r="B8" t="s">
        <v>113</v>
      </c>
      <c r="C8" t="s">
        <v>64</v>
      </c>
      <c r="E8" t="s">
        <v>101</v>
      </c>
      <c r="F8">
        <v>0.903</v>
      </c>
      <c r="G8">
        <v>34</v>
      </c>
    </row>
    <row r="9" spans="1:7" ht="12.75">
      <c r="A9" t="s">
        <v>105</v>
      </c>
      <c r="B9" t="s">
        <v>106</v>
      </c>
      <c r="C9" t="s">
        <v>64</v>
      </c>
      <c r="E9" t="s">
        <v>101</v>
      </c>
      <c r="F9">
        <v>0.744</v>
      </c>
      <c r="G9">
        <v>26</v>
      </c>
    </row>
    <row r="10" spans="1:7" ht="12.75">
      <c r="A10" t="s">
        <v>83</v>
      </c>
      <c r="B10" t="s">
        <v>84</v>
      </c>
      <c r="C10" t="s">
        <v>64</v>
      </c>
      <c r="E10" t="s">
        <v>55</v>
      </c>
      <c r="F10">
        <v>0.492</v>
      </c>
      <c r="G10">
        <v>19</v>
      </c>
    </row>
    <row r="11" spans="1:7" ht="12.75">
      <c r="A11" t="s">
        <v>67</v>
      </c>
      <c r="B11" t="s">
        <v>68</v>
      </c>
      <c r="C11" t="s">
        <v>64</v>
      </c>
      <c r="E11" t="s">
        <v>55</v>
      </c>
      <c r="F11">
        <v>0.49</v>
      </c>
      <c r="G11">
        <v>8</v>
      </c>
    </row>
    <row r="12" spans="1:7" ht="12.75">
      <c r="A12" t="s">
        <v>79</v>
      </c>
      <c r="B12" t="s">
        <v>80</v>
      </c>
      <c r="C12" t="s">
        <v>81</v>
      </c>
      <c r="E12" t="s">
        <v>55</v>
      </c>
      <c r="F12">
        <v>0.467</v>
      </c>
      <c r="G12">
        <v>18</v>
      </c>
    </row>
    <row r="13" spans="1:7" ht="12.75">
      <c r="A13" t="s">
        <v>62</v>
      </c>
      <c r="B13" t="s">
        <v>63</v>
      </c>
      <c r="C13" t="s">
        <v>64</v>
      </c>
      <c r="E13" t="s">
        <v>55</v>
      </c>
      <c r="F13">
        <v>0.519</v>
      </c>
      <c r="G13">
        <v>7</v>
      </c>
    </row>
    <row r="14" spans="1:7" ht="12.75">
      <c r="A14" t="s">
        <v>114</v>
      </c>
      <c r="B14" t="s">
        <v>115</v>
      </c>
      <c r="C14" t="s">
        <v>59</v>
      </c>
      <c r="E14" t="s">
        <v>116</v>
      </c>
      <c r="F14">
        <v>0.97</v>
      </c>
      <c r="G14">
        <v>22</v>
      </c>
    </row>
    <row r="15" spans="1:7" ht="12.75">
      <c r="A15" t="s">
        <v>77</v>
      </c>
      <c r="B15" t="s">
        <v>78</v>
      </c>
      <c r="C15" t="s">
        <v>71</v>
      </c>
      <c r="E15" t="s">
        <v>55</v>
      </c>
      <c r="F15">
        <v>0.625</v>
      </c>
      <c r="G15">
        <v>13</v>
      </c>
    </row>
    <row r="16" spans="1:7" ht="12.75">
      <c r="A16" t="s">
        <v>102</v>
      </c>
      <c r="B16" t="s">
        <v>103</v>
      </c>
      <c r="C16" t="s">
        <v>92</v>
      </c>
      <c r="E16" t="s">
        <v>101</v>
      </c>
      <c r="F16">
        <v>0.562</v>
      </c>
      <c r="G16">
        <v>16</v>
      </c>
    </row>
    <row r="17" spans="1:7" ht="12.75">
      <c r="A17" t="s">
        <v>57</v>
      </c>
      <c r="B17" t="s">
        <v>58</v>
      </c>
      <c r="C17" t="s">
        <v>59</v>
      </c>
      <c r="E17" t="s">
        <v>55</v>
      </c>
      <c r="F17">
        <v>0.441</v>
      </c>
      <c r="G17">
        <v>2</v>
      </c>
    </row>
    <row r="18" spans="1:7" ht="12.75">
      <c r="A18" t="s">
        <v>109</v>
      </c>
      <c r="B18" t="s">
        <v>110</v>
      </c>
      <c r="C18" t="s">
        <v>111</v>
      </c>
      <c r="E18" t="s">
        <v>101</v>
      </c>
      <c r="F18">
        <v>0.713</v>
      </c>
      <c r="G18">
        <v>34</v>
      </c>
    </row>
    <row r="19" spans="1:7" ht="12.75">
      <c r="A19" t="s">
        <v>73</v>
      </c>
      <c r="B19" t="s">
        <v>74</v>
      </c>
      <c r="C19" t="s">
        <v>64</v>
      </c>
      <c r="E19" t="s">
        <v>55</v>
      </c>
      <c r="F19">
        <v>0.637</v>
      </c>
      <c r="G19">
        <v>11</v>
      </c>
    </row>
    <row r="20" spans="1:7" ht="12.75">
      <c r="A20" t="s">
        <v>75</v>
      </c>
      <c r="B20" t="s">
        <v>76</v>
      </c>
      <c r="C20" t="s">
        <v>59</v>
      </c>
      <c r="E20" t="s">
        <v>55</v>
      </c>
      <c r="F20">
        <v>0.444</v>
      </c>
      <c r="G20">
        <v>13</v>
      </c>
    </row>
    <row r="21" spans="1:7" ht="12.75">
      <c r="A21" t="s">
        <v>88</v>
      </c>
      <c r="B21" t="s">
        <v>89</v>
      </c>
      <c r="C21" t="s">
        <v>59</v>
      </c>
      <c r="E21" t="s">
        <v>55</v>
      </c>
      <c r="F21">
        <v>0.457</v>
      </c>
      <c r="G21">
        <v>21</v>
      </c>
    </row>
    <row r="22" spans="1:7" ht="12.75">
      <c r="A22" t="s">
        <v>54</v>
      </c>
      <c r="E22" t="s">
        <v>55</v>
      </c>
      <c r="F22">
        <v>0</v>
      </c>
      <c r="G22">
        <v>0</v>
      </c>
    </row>
  </sheetData>
  <sheetProtection sheet="1"/>
  <printOptions/>
  <pageMargins left="0.7875" right="0.7875" top="0.9840277777777777" bottom="0.9840277777777777"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sheetPr codeName="Feuil7"/>
  <dimension ref="A1:P41"/>
  <sheetViews>
    <sheetView showGridLines="0" zoomScale="79" zoomScaleNormal="79" workbookViewId="0" topLeftCell="A1">
      <selection activeCell="A1" sqref="A1"/>
    </sheetView>
  </sheetViews>
  <sheetFormatPr defaultColWidth="11.421875" defaultRowHeight="12.75"/>
  <sheetData>
    <row r="1" spans="1:16" ht="12.75">
      <c r="A1">
        <v>1</v>
      </c>
      <c r="B1" t="s">
        <v>54</v>
      </c>
      <c r="C1" t="s">
        <v>55</v>
      </c>
      <c r="D1">
        <v>0</v>
      </c>
      <c r="H1" t="s">
        <v>183</v>
      </c>
      <c r="J1" t="s">
        <v>62</v>
      </c>
      <c r="K1" t="s">
        <v>55</v>
      </c>
      <c r="L1">
        <v>0.0001</v>
      </c>
      <c r="N1" t="e">
        <f>#VALUE!</f>
        <v>#VALUE!</v>
      </c>
      <c r="P1" t="s">
        <v>184</v>
      </c>
    </row>
    <row r="2" spans="1:16" ht="12.75">
      <c r="A2">
        <v>2</v>
      </c>
      <c r="B2" t="s">
        <v>57</v>
      </c>
      <c r="C2" t="s">
        <v>55</v>
      </c>
      <c r="D2">
        <v>23</v>
      </c>
      <c r="E2">
        <v>39</v>
      </c>
      <c r="F2">
        <v>0.589</v>
      </c>
      <c r="G2">
        <v>4</v>
      </c>
      <c r="H2" t="s">
        <v>183</v>
      </c>
      <c r="J2" t="s">
        <v>67</v>
      </c>
      <c r="K2" t="s">
        <v>55</v>
      </c>
      <c r="L2">
        <v>25</v>
      </c>
      <c r="M2">
        <v>39</v>
      </c>
      <c r="N2">
        <v>0.641</v>
      </c>
      <c r="O2">
        <v>3</v>
      </c>
      <c r="P2" t="s">
        <v>184</v>
      </c>
    </row>
    <row r="3" spans="1:16" ht="12.75">
      <c r="A3">
        <v>3</v>
      </c>
      <c r="B3" t="s">
        <v>69</v>
      </c>
      <c r="C3" t="s">
        <v>55</v>
      </c>
      <c r="D3">
        <v>19</v>
      </c>
      <c r="E3">
        <v>40</v>
      </c>
      <c r="F3">
        <v>0.475</v>
      </c>
      <c r="G3">
        <v>4</v>
      </c>
      <c r="H3" t="s">
        <v>184</v>
      </c>
      <c r="J3" t="s">
        <v>75</v>
      </c>
      <c r="K3" t="s">
        <v>55</v>
      </c>
      <c r="L3">
        <v>16</v>
      </c>
      <c r="M3">
        <v>40</v>
      </c>
      <c r="N3">
        <v>0.4</v>
      </c>
      <c r="O3">
        <v>3</v>
      </c>
      <c r="P3" t="s">
        <v>183</v>
      </c>
    </row>
    <row r="4" spans="1:16" ht="12.75">
      <c r="A4">
        <v>4</v>
      </c>
      <c r="B4" t="s">
        <v>73</v>
      </c>
      <c r="C4" t="s">
        <v>55</v>
      </c>
      <c r="D4">
        <v>24</v>
      </c>
      <c r="E4">
        <v>29</v>
      </c>
      <c r="F4">
        <v>0.827</v>
      </c>
      <c r="G4">
        <v>4</v>
      </c>
      <c r="H4" t="s">
        <v>183</v>
      </c>
      <c r="J4" t="s">
        <v>77</v>
      </c>
      <c r="K4" t="s">
        <v>55</v>
      </c>
      <c r="L4">
        <v>25</v>
      </c>
      <c r="M4">
        <v>29</v>
      </c>
      <c r="N4">
        <v>0.862</v>
      </c>
      <c r="O4">
        <v>6</v>
      </c>
      <c r="P4" t="s">
        <v>184</v>
      </c>
    </row>
    <row r="5" spans="1:16" ht="12.75">
      <c r="A5">
        <v>5</v>
      </c>
      <c r="B5" t="s">
        <v>54</v>
      </c>
      <c r="C5" t="s">
        <v>55</v>
      </c>
      <c r="D5">
        <v>0</v>
      </c>
      <c r="H5" t="s">
        <v>183</v>
      </c>
      <c r="J5" t="s">
        <v>75</v>
      </c>
      <c r="K5" t="s">
        <v>55</v>
      </c>
      <c r="L5">
        <v>0.001</v>
      </c>
      <c r="N5" t="e">
        <f>#VALUE!</f>
        <v>#VALUE!</v>
      </c>
      <c r="P5" t="s">
        <v>184</v>
      </c>
    </row>
    <row r="6" spans="1:16" ht="12.75">
      <c r="A6">
        <v>6</v>
      </c>
      <c r="B6" t="s">
        <v>57</v>
      </c>
      <c r="C6" t="s">
        <v>55</v>
      </c>
      <c r="D6">
        <v>16</v>
      </c>
      <c r="E6">
        <v>23</v>
      </c>
      <c r="F6">
        <v>0.695</v>
      </c>
      <c r="G6">
        <v>4</v>
      </c>
      <c r="H6" t="s">
        <v>183</v>
      </c>
      <c r="J6" t="s">
        <v>73</v>
      </c>
      <c r="K6" t="s">
        <v>55</v>
      </c>
      <c r="L6">
        <v>25</v>
      </c>
      <c r="M6">
        <v>23</v>
      </c>
      <c r="N6">
        <v>1.086</v>
      </c>
      <c r="O6">
        <v>5</v>
      </c>
      <c r="P6" t="s">
        <v>184</v>
      </c>
    </row>
    <row r="7" spans="1:16" ht="12.75">
      <c r="A7">
        <v>7</v>
      </c>
      <c r="B7" t="s">
        <v>62</v>
      </c>
      <c r="C7" t="s">
        <v>55</v>
      </c>
      <c r="D7">
        <v>14</v>
      </c>
      <c r="E7">
        <v>40</v>
      </c>
      <c r="F7">
        <v>0.35</v>
      </c>
      <c r="G7">
        <v>3</v>
      </c>
      <c r="H7" t="s">
        <v>183</v>
      </c>
      <c r="J7" t="s">
        <v>69</v>
      </c>
      <c r="K7" t="s">
        <v>55</v>
      </c>
      <c r="L7">
        <v>24</v>
      </c>
      <c r="M7">
        <v>40</v>
      </c>
      <c r="N7">
        <v>0.6</v>
      </c>
      <c r="O7">
        <v>3</v>
      </c>
      <c r="P7" t="s">
        <v>184</v>
      </c>
    </row>
    <row r="8" spans="1:16" ht="12.75">
      <c r="A8">
        <v>8</v>
      </c>
      <c r="B8" t="s">
        <v>67</v>
      </c>
      <c r="C8" t="s">
        <v>55</v>
      </c>
      <c r="D8">
        <v>25</v>
      </c>
      <c r="E8">
        <v>32</v>
      </c>
      <c r="F8">
        <v>0.781</v>
      </c>
      <c r="G8">
        <v>4</v>
      </c>
      <c r="H8" t="s">
        <v>184</v>
      </c>
      <c r="J8" t="s">
        <v>77</v>
      </c>
      <c r="K8" t="s">
        <v>55</v>
      </c>
      <c r="L8">
        <v>18</v>
      </c>
      <c r="M8">
        <v>32</v>
      </c>
      <c r="N8">
        <v>0.562</v>
      </c>
      <c r="O8">
        <v>5</v>
      </c>
      <c r="P8" t="s">
        <v>183</v>
      </c>
    </row>
    <row r="9" spans="1:16" ht="12.75">
      <c r="A9">
        <v>9</v>
      </c>
      <c r="B9" t="s">
        <v>75</v>
      </c>
      <c r="C9" t="s">
        <v>55</v>
      </c>
      <c r="D9">
        <v>15</v>
      </c>
      <c r="E9">
        <v>40</v>
      </c>
      <c r="F9">
        <v>0.375</v>
      </c>
      <c r="G9">
        <v>4</v>
      </c>
      <c r="H9" t="s">
        <v>183</v>
      </c>
      <c r="J9" t="s">
        <v>73</v>
      </c>
      <c r="K9" t="s">
        <v>55</v>
      </c>
      <c r="L9">
        <v>22</v>
      </c>
      <c r="M9">
        <v>40</v>
      </c>
      <c r="N9">
        <v>0.55</v>
      </c>
      <c r="O9">
        <v>5</v>
      </c>
      <c r="P9" t="s">
        <v>184</v>
      </c>
    </row>
    <row r="10" spans="1:16" ht="12.75">
      <c r="A10">
        <v>10</v>
      </c>
      <c r="B10" t="s">
        <v>62</v>
      </c>
      <c r="C10" t="s">
        <v>55</v>
      </c>
      <c r="D10">
        <v>19</v>
      </c>
      <c r="E10">
        <v>32</v>
      </c>
      <c r="F10">
        <v>0.593</v>
      </c>
      <c r="G10">
        <v>3</v>
      </c>
      <c r="H10" t="s">
        <v>183</v>
      </c>
      <c r="J10" t="s">
        <v>77</v>
      </c>
      <c r="K10" t="s">
        <v>55</v>
      </c>
      <c r="L10">
        <v>25</v>
      </c>
      <c r="M10">
        <v>32</v>
      </c>
      <c r="N10">
        <v>0.781</v>
      </c>
      <c r="O10">
        <v>4</v>
      </c>
      <c r="P10" t="s">
        <v>184</v>
      </c>
    </row>
    <row r="11" spans="1:16" ht="12.75">
      <c r="A11">
        <v>11</v>
      </c>
      <c r="B11" t="s">
        <v>79</v>
      </c>
      <c r="C11" t="s">
        <v>55</v>
      </c>
      <c r="D11">
        <v>25</v>
      </c>
      <c r="E11">
        <v>40</v>
      </c>
      <c r="F11">
        <v>0.625</v>
      </c>
      <c r="G11">
        <v>4</v>
      </c>
      <c r="H11" t="s">
        <v>184</v>
      </c>
      <c r="J11" t="s">
        <v>69</v>
      </c>
      <c r="K11" t="s">
        <v>55</v>
      </c>
      <c r="L11">
        <v>13</v>
      </c>
      <c r="M11">
        <v>40</v>
      </c>
      <c r="N11">
        <v>0.325</v>
      </c>
      <c r="O11">
        <v>2</v>
      </c>
      <c r="P11" t="s">
        <v>183</v>
      </c>
    </row>
    <row r="12" spans="1:16" ht="12.75">
      <c r="A12">
        <v>12</v>
      </c>
      <c r="B12" t="s">
        <v>83</v>
      </c>
      <c r="C12" t="s">
        <v>55</v>
      </c>
      <c r="D12">
        <v>15</v>
      </c>
      <c r="E12">
        <v>40</v>
      </c>
      <c r="F12">
        <v>0.375</v>
      </c>
      <c r="G12">
        <v>3</v>
      </c>
      <c r="H12" t="s">
        <v>183</v>
      </c>
      <c r="J12" t="s">
        <v>67</v>
      </c>
      <c r="K12" t="s">
        <v>55</v>
      </c>
      <c r="L12">
        <v>19</v>
      </c>
      <c r="M12">
        <v>40</v>
      </c>
      <c r="N12">
        <v>0.475</v>
      </c>
      <c r="O12">
        <v>3</v>
      </c>
      <c r="P12" t="s">
        <v>184</v>
      </c>
    </row>
    <row r="13" spans="1:16" ht="12.75">
      <c r="A13">
        <v>13</v>
      </c>
      <c r="B13" t="s">
        <v>73</v>
      </c>
      <c r="C13" t="s">
        <v>55</v>
      </c>
      <c r="D13">
        <v>25</v>
      </c>
      <c r="E13">
        <v>25</v>
      </c>
      <c r="F13">
        <v>1</v>
      </c>
      <c r="G13">
        <v>5</v>
      </c>
      <c r="H13" t="s">
        <v>184</v>
      </c>
      <c r="J13" t="s">
        <v>77</v>
      </c>
      <c r="K13" t="s">
        <v>55</v>
      </c>
      <c r="L13">
        <v>12</v>
      </c>
      <c r="M13">
        <v>25</v>
      </c>
      <c r="N13">
        <v>0.48</v>
      </c>
      <c r="O13">
        <v>3</v>
      </c>
      <c r="P13" t="s">
        <v>183</v>
      </c>
    </row>
    <row r="14" spans="1:16" ht="12.75">
      <c r="A14">
        <v>14</v>
      </c>
      <c r="B14" t="s">
        <v>69</v>
      </c>
      <c r="C14" t="s">
        <v>55</v>
      </c>
      <c r="D14">
        <v>12</v>
      </c>
      <c r="E14">
        <v>35</v>
      </c>
      <c r="F14">
        <v>0.342</v>
      </c>
      <c r="G14">
        <v>4</v>
      </c>
      <c r="H14" t="s">
        <v>183</v>
      </c>
      <c r="J14" t="s">
        <v>83</v>
      </c>
      <c r="K14" t="s">
        <v>55</v>
      </c>
      <c r="L14">
        <v>25</v>
      </c>
      <c r="M14">
        <v>35</v>
      </c>
      <c r="N14">
        <v>0.714</v>
      </c>
      <c r="O14">
        <v>3</v>
      </c>
      <c r="P14" t="s">
        <v>184</v>
      </c>
    </row>
    <row r="15" spans="1:16" ht="12.75">
      <c r="A15">
        <v>15</v>
      </c>
      <c r="B15" t="s">
        <v>85</v>
      </c>
      <c r="C15" t="s">
        <v>55</v>
      </c>
      <c r="D15">
        <v>13</v>
      </c>
      <c r="E15">
        <v>39</v>
      </c>
      <c r="F15">
        <v>0.333</v>
      </c>
      <c r="G15">
        <v>2</v>
      </c>
      <c r="H15" t="s">
        <v>183</v>
      </c>
      <c r="J15" t="s">
        <v>79</v>
      </c>
      <c r="K15" t="s">
        <v>55</v>
      </c>
      <c r="L15">
        <v>25</v>
      </c>
      <c r="M15">
        <v>39</v>
      </c>
      <c r="N15">
        <v>0.641</v>
      </c>
      <c r="O15">
        <v>4</v>
      </c>
      <c r="P15" t="s">
        <v>184</v>
      </c>
    </row>
    <row r="16" spans="1:16" ht="12.75">
      <c r="A16">
        <v>16</v>
      </c>
      <c r="B16" t="s">
        <v>88</v>
      </c>
      <c r="C16" t="s">
        <v>55</v>
      </c>
      <c r="D16">
        <v>17</v>
      </c>
      <c r="E16">
        <v>33</v>
      </c>
      <c r="F16">
        <v>0.515</v>
      </c>
      <c r="G16">
        <v>5</v>
      </c>
      <c r="H16" t="s">
        <v>183</v>
      </c>
      <c r="J16" t="s">
        <v>67</v>
      </c>
      <c r="K16" t="s">
        <v>55</v>
      </c>
      <c r="L16">
        <v>25</v>
      </c>
      <c r="M16">
        <v>33</v>
      </c>
      <c r="N16">
        <v>0.757</v>
      </c>
      <c r="O16">
        <v>9</v>
      </c>
      <c r="P16" t="s">
        <v>184</v>
      </c>
    </row>
    <row r="17" spans="1:16" ht="12.75">
      <c r="A17">
        <v>17</v>
      </c>
      <c r="B17" t="s">
        <v>73</v>
      </c>
      <c r="C17" t="s">
        <v>55</v>
      </c>
      <c r="D17">
        <v>25</v>
      </c>
      <c r="E17">
        <v>32</v>
      </c>
      <c r="F17">
        <v>0.781</v>
      </c>
      <c r="G17">
        <v>4</v>
      </c>
      <c r="H17" t="s">
        <v>184</v>
      </c>
      <c r="J17" t="s">
        <v>83</v>
      </c>
      <c r="K17" t="s">
        <v>55</v>
      </c>
      <c r="L17">
        <v>16</v>
      </c>
      <c r="M17">
        <v>32</v>
      </c>
      <c r="N17">
        <v>0.5</v>
      </c>
      <c r="O17">
        <v>4</v>
      </c>
      <c r="P17" t="s">
        <v>183</v>
      </c>
    </row>
    <row r="18" spans="1:16" ht="12.75">
      <c r="A18">
        <v>18</v>
      </c>
      <c r="B18" t="s">
        <v>85</v>
      </c>
      <c r="C18" t="s">
        <v>55</v>
      </c>
      <c r="D18">
        <v>24</v>
      </c>
      <c r="E18">
        <v>32</v>
      </c>
      <c r="F18">
        <v>0.75</v>
      </c>
      <c r="G18">
        <v>4</v>
      </c>
      <c r="H18" t="s">
        <v>183</v>
      </c>
      <c r="J18" t="s">
        <v>88</v>
      </c>
      <c r="K18" t="s">
        <v>55</v>
      </c>
      <c r="L18">
        <v>25</v>
      </c>
      <c r="M18">
        <v>32</v>
      </c>
      <c r="N18">
        <v>0.781</v>
      </c>
      <c r="O18">
        <v>6</v>
      </c>
      <c r="P18" t="s">
        <v>184</v>
      </c>
    </row>
    <row r="19" spans="1:16" ht="12.75">
      <c r="A19">
        <v>19</v>
      </c>
      <c r="B19" t="s">
        <v>90</v>
      </c>
      <c r="C19" t="s">
        <v>55</v>
      </c>
      <c r="D19">
        <v>15</v>
      </c>
      <c r="E19">
        <v>40</v>
      </c>
      <c r="F19">
        <v>0.375</v>
      </c>
      <c r="G19">
        <v>3</v>
      </c>
      <c r="H19" t="s">
        <v>183</v>
      </c>
      <c r="J19" t="s">
        <v>79</v>
      </c>
      <c r="K19" t="s">
        <v>55</v>
      </c>
      <c r="L19">
        <v>16</v>
      </c>
      <c r="M19">
        <v>40</v>
      </c>
      <c r="N19">
        <v>0.4</v>
      </c>
      <c r="O19">
        <v>3</v>
      </c>
      <c r="P19" t="s">
        <v>184</v>
      </c>
    </row>
    <row r="20" spans="1:16" ht="12.75">
      <c r="A20">
        <v>20</v>
      </c>
      <c r="B20" t="s">
        <v>94</v>
      </c>
      <c r="C20" t="s">
        <v>55</v>
      </c>
      <c r="D20">
        <v>25</v>
      </c>
      <c r="E20">
        <v>29</v>
      </c>
      <c r="F20">
        <v>0.862</v>
      </c>
      <c r="G20">
        <v>5</v>
      </c>
      <c r="H20" t="s">
        <v>184</v>
      </c>
      <c r="J20" t="s">
        <v>67</v>
      </c>
      <c r="K20" t="s">
        <v>55</v>
      </c>
      <c r="L20">
        <v>18</v>
      </c>
      <c r="M20">
        <v>29</v>
      </c>
      <c r="N20">
        <v>0.62</v>
      </c>
      <c r="O20">
        <v>5</v>
      </c>
      <c r="P20" t="s">
        <v>183</v>
      </c>
    </row>
    <row r="21" spans="1:16" ht="12.75">
      <c r="A21">
        <v>21</v>
      </c>
      <c r="B21" t="s">
        <v>73</v>
      </c>
      <c r="C21" t="s">
        <v>55</v>
      </c>
      <c r="D21">
        <v>25</v>
      </c>
      <c r="E21">
        <v>37</v>
      </c>
      <c r="F21">
        <v>0.675</v>
      </c>
      <c r="G21">
        <v>4</v>
      </c>
      <c r="H21" t="s">
        <v>184</v>
      </c>
      <c r="J21" t="s">
        <v>88</v>
      </c>
      <c r="K21" t="s">
        <v>55</v>
      </c>
      <c r="L21">
        <v>13</v>
      </c>
      <c r="M21">
        <v>37</v>
      </c>
      <c r="N21">
        <v>0.351</v>
      </c>
      <c r="O21">
        <v>5</v>
      </c>
      <c r="P21" t="s">
        <v>183</v>
      </c>
    </row>
    <row r="22" spans="1:16" ht="12.75">
      <c r="A22">
        <v>22</v>
      </c>
      <c r="B22" t="s">
        <v>90</v>
      </c>
      <c r="C22" t="s">
        <v>55</v>
      </c>
      <c r="D22">
        <v>16</v>
      </c>
      <c r="E22">
        <v>40</v>
      </c>
      <c r="F22">
        <v>0.4</v>
      </c>
      <c r="G22">
        <v>3</v>
      </c>
      <c r="H22" t="s">
        <v>183</v>
      </c>
      <c r="J22" t="s">
        <v>67</v>
      </c>
      <c r="K22" t="s">
        <v>55</v>
      </c>
      <c r="L22">
        <v>22</v>
      </c>
      <c r="M22">
        <v>40</v>
      </c>
      <c r="N22">
        <v>0.55</v>
      </c>
      <c r="O22">
        <v>4</v>
      </c>
      <c r="P22" t="s">
        <v>184</v>
      </c>
    </row>
    <row r="23" spans="1:16" ht="12.75">
      <c r="A23">
        <v>23</v>
      </c>
      <c r="B23" t="s">
        <v>96</v>
      </c>
      <c r="C23" t="s">
        <v>55</v>
      </c>
      <c r="D23">
        <v>21.001</v>
      </c>
      <c r="E23">
        <v>40</v>
      </c>
      <c r="F23">
        <v>0.525</v>
      </c>
      <c r="G23">
        <v>4</v>
      </c>
      <c r="H23" t="s">
        <v>184</v>
      </c>
      <c r="J23" t="s">
        <v>79</v>
      </c>
      <c r="K23" t="s">
        <v>55</v>
      </c>
      <c r="L23">
        <v>21</v>
      </c>
      <c r="M23">
        <v>40</v>
      </c>
      <c r="N23">
        <v>0.525</v>
      </c>
      <c r="O23">
        <v>4</v>
      </c>
      <c r="P23" t="s">
        <v>183</v>
      </c>
    </row>
    <row r="24" spans="1:16" ht="12.75">
      <c r="A24">
        <v>24</v>
      </c>
      <c r="B24" t="s">
        <v>99</v>
      </c>
      <c r="C24" t="s">
        <v>101</v>
      </c>
      <c r="D24">
        <v>25</v>
      </c>
      <c r="E24">
        <v>64</v>
      </c>
      <c r="F24">
        <v>0.39</v>
      </c>
      <c r="G24">
        <v>2</v>
      </c>
      <c r="H24" t="s">
        <v>183</v>
      </c>
      <c r="J24" t="s">
        <v>94</v>
      </c>
      <c r="K24" t="s">
        <v>55</v>
      </c>
      <c r="L24">
        <v>30</v>
      </c>
      <c r="M24">
        <v>64</v>
      </c>
      <c r="N24">
        <v>0.468</v>
      </c>
      <c r="O24">
        <v>5</v>
      </c>
      <c r="P24" t="s">
        <v>185</v>
      </c>
    </row>
    <row r="25" spans="1:16" ht="12.75">
      <c r="A25">
        <v>25</v>
      </c>
      <c r="B25" t="s">
        <v>73</v>
      </c>
      <c r="C25" t="s">
        <v>55</v>
      </c>
      <c r="D25">
        <v>22</v>
      </c>
      <c r="E25">
        <v>25</v>
      </c>
      <c r="F25">
        <v>0.88</v>
      </c>
      <c r="G25">
        <v>4</v>
      </c>
      <c r="H25" t="s">
        <v>183</v>
      </c>
      <c r="J25" t="s">
        <v>67</v>
      </c>
      <c r="K25" t="s">
        <v>55</v>
      </c>
      <c r="L25">
        <v>25</v>
      </c>
      <c r="M25">
        <v>25</v>
      </c>
      <c r="N25">
        <v>1</v>
      </c>
      <c r="O25">
        <v>5</v>
      </c>
      <c r="P25" t="s">
        <v>184</v>
      </c>
    </row>
    <row r="26" spans="1:16" ht="12.75">
      <c r="A26">
        <v>26</v>
      </c>
      <c r="B26" t="s">
        <v>79</v>
      </c>
      <c r="C26" t="s">
        <v>55</v>
      </c>
      <c r="D26">
        <v>17</v>
      </c>
      <c r="E26">
        <v>37</v>
      </c>
      <c r="F26">
        <v>0.459</v>
      </c>
      <c r="G26">
        <v>4</v>
      </c>
      <c r="H26" t="s">
        <v>183</v>
      </c>
      <c r="J26" t="s">
        <v>99</v>
      </c>
      <c r="K26" t="s">
        <v>101</v>
      </c>
      <c r="L26">
        <v>30</v>
      </c>
      <c r="M26">
        <v>37</v>
      </c>
      <c r="N26">
        <v>0.81</v>
      </c>
      <c r="O26">
        <v>5</v>
      </c>
      <c r="P26" t="s">
        <v>184</v>
      </c>
    </row>
    <row r="27" spans="1:16" ht="12.75">
      <c r="A27">
        <v>27</v>
      </c>
      <c r="B27" t="s">
        <v>102</v>
      </c>
      <c r="C27" t="s">
        <v>101</v>
      </c>
      <c r="D27">
        <v>30</v>
      </c>
      <c r="E27">
        <v>43</v>
      </c>
      <c r="F27">
        <v>0.697</v>
      </c>
      <c r="G27">
        <v>4</v>
      </c>
      <c r="H27" t="s">
        <v>184</v>
      </c>
      <c r="J27" t="s">
        <v>96</v>
      </c>
      <c r="K27" t="s">
        <v>55</v>
      </c>
      <c r="L27">
        <v>26</v>
      </c>
      <c r="M27">
        <v>43</v>
      </c>
      <c r="N27">
        <v>0.604</v>
      </c>
      <c r="O27">
        <v>3</v>
      </c>
      <c r="P27" t="s">
        <v>183</v>
      </c>
    </row>
    <row r="28" spans="1:16" ht="12.75">
      <c r="A28">
        <v>28</v>
      </c>
      <c r="B28" t="s">
        <v>105</v>
      </c>
      <c r="C28" t="s">
        <v>101</v>
      </c>
      <c r="D28">
        <v>25</v>
      </c>
      <c r="E28">
        <v>42</v>
      </c>
      <c r="F28">
        <v>0.595</v>
      </c>
      <c r="G28">
        <v>3</v>
      </c>
      <c r="H28" t="s">
        <v>183</v>
      </c>
      <c r="J28" t="s">
        <v>94</v>
      </c>
      <c r="K28" t="s">
        <v>55</v>
      </c>
      <c r="L28">
        <v>30</v>
      </c>
      <c r="M28">
        <v>42</v>
      </c>
      <c r="N28">
        <v>0.714</v>
      </c>
      <c r="O28">
        <v>4</v>
      </c>
      <c r="P28" t="s">
        <v>185</v>
      </c>
    </row>
    <row r="29" spans="1:16" ht="12.75">
      <c r="A29">
        <v>29</v>
      </c>
      <c r="B29" t="s">
        <v>67</v>
      </c>
      <c r="C29" t="s">
        <v>55</v>
      </c>
      <c r="D29">
        <v>26</v>
      </c>
      <c r="E29">
        <v>45</v>
      </c>
      <c r="F29">
        <v>0.577</v>
      </c>
      <c r="G29">
        <v>3</v>
      </c>
      <c r="H29" t="s">
        <v>183</v>
      </c>
      <c r="J29" t="s">
        <v>99</v>
      </c>
      <c r="K29" t="s">
        <v>101</v>
      </c>
      <c r="L29">
        <v>30</v>
      </c>
      <c r="M29">
        <v>45</v>
      </c>
      <c r="N29">
        <v>0.666</v>
      </c>
      <c r="O29">
        <v>5</v>
      </c>
      <c r="P29" t="s">
        <v>184</v>
      </c>
    </row>
    <row r="30" spans="1:16" ht="12.75">
      <c r="A30">
        <v>30</v>
      </c>
      <c r="B30" t="s">
        <v>96</v>
      </c>
      <c r="C30" t="s">
        <v>55</v>
      </c>
      <c r="D30">
        <v>19</v>
      </c>
      <c r="E30">
        <v>37</v>
      </c>
      <c r="F30">
        <v>0.513</v>
      </c>
      <c r="G30">
        <v>3</v>
      </c>
      <c r="H30" t="s">
        <v>183</v>
      </c>
      <c r="J30" t="s">
        <v>105</v>
      </c>
      <c r="K30" t="s">
        <v>101</v>
      </c>
      <c r="L30">
        <v>30</v>
      </c>
      <c r="M30">
        <v>37</v>
      </c>
      <c r="N30">
        <v>0.81</v>
      </c>
      <c r="O30">
        <v>6</v>
      </c>
      <c r="P30" t="s">
        <v>184</v>
      </c>
    </row>
    <row r="31" spans="1:16" ht="12.75">
      <c r="A31">
        <v>31</v>
      </c>
      <c r="B31" t="s">
        <v>107</v>
      </c>
      <c r="C31" t="s">
        <v>101</v>
      </c>
      <c r="D31">
        <v>25</v>
      </c>
      <c r="E31">
        <v>44</v>
      </c>
      <c r="F31">
        <v>0.568</v>
      </c>
      <c r="G31">
        <v>3</v>
      </c>
      <c r="H31" t="s">
        <v>183</v>
      </c>
      <c r="J31" t="s">
        <v>102</v>
      </c>
      <c r="K31" t="s">
        <v>101</v>
      </c>
      <c r="L31">
        <v>30</v>
      </c>
      <c r="M31">
        <v>44</v>
      </c>
      <c r="N31">
        <v>0.681</v>
      </c>
      <c r="O31">
        <v>4</v>
      </c>
      <c r="P31" t="s">
        <v>184</v>
      </c>
    </row>
    <row r="32" spans="1:16" ht="12.75">
      <c r="A32">
        <v>32</v>
      </c>
      <c r="B32" t="s">
        <v>109</v>
      </c>
      <c r="C32" t="s">
        <v>101</v>
      </c>
      <c r="D32">
        <v>30</v>
      </c>
      <c r="E32">
        <v>41</v>
      </c>
      <c r="F32">
        <v>0.731</v>
      </c>
      <c r="G32">
        <v>5</v>
      </c>
      <c r="H32" t="s">
        <v>184</v>
      </c>
      <c r="J32" t="s">
        <v>94</v>
      </c>
      <c r="K32" t="s">
        <v>55</v>
      </c>
      <c r="L32">
        <v>23</v>
      </c>
      <c r="M32">
        <v>41</v>
      </c>
      <c r="N32">
        <v>0.56</v>
      </c>
      <c r="O32">
        <v>8</v>
      </c>
      <c r="P32" t="s">
        <v>183</v>
      </c>
    </row>
    <row r="33" spans="1:16" ht="12.75">
      <c r="A33">
        <v>33</v>
      </c>
      <c r="B33" t="s">
        <v>99</v>
      </c>
      <c r="C33" t="s">
        <v>101</v>
      </c>
      <c r="D33">
        <v>9</v>
      </c>
      <c r="E33">
        <v>11</v>
      </c>
      <c r="F33">
        <v>0.818</v>
      </c>
      <c r="G33">
        <v>3</v>
      </c>
      <c r="H33" t="s">
        <v>183</v>
      </c>
      <c r="J33" t="s">
        <v>105</v>
      </c>
      <c r="K33" t="s">
        <v>101</v>
      </c>
      <c r="L33">
        <v>30</v>
      </c>
      <c r="M33">
        <v>11</v>
      </c>
      <c r="N33">
        <v>2.727</v>
      </c>
      <c r="O33">
        <v>11</v>
      </c>
      <c r="P33" t="s">
        <v>184</v>
      </c>
    </row>
    <row r="34" spans="1:16" ht="12.75">
      <c r="A34">
        <v>34</v>
      </c>
      <c r="B34" t="s">
        <v>107</v>
      </c>
      <c r="C34" t="s">
        <v>101</v>
      </c>
      <c r="D34">
        <v>18</v>
      </c>
      <c r="E34">
        <v>19</v>
      </c>
      <c r="F34">
        <v>0.947</v>
      </c>
      <c r="G34">
        <v>6</v>
      </c>
      <c r="H34" t="s">
        <v>183</v>
      </c>
      <c r="J34" t="s">
        <v>94</v>
      </c>
      <c r="K34" t="s">
        <v>55</v>
      </c>
      <c r="L34">
        <v>30</v>
      </c>
      <c r="M34">
        <v>19</v>
      </c>
      <c r="N34">
        <v>1.578</v>
      </c>
      <c r="O34">
        <v>7</v>
      </c>
      <c r="P34" t="s">
        <v>185</v>
      </c>
    </row>
    <row r="35" spans="1:16" ht="12.75">
      <c r="A35">
        <v>35</v>
      </c>
      <c r="B35" t="s">
        <v>112</v>
      </c>
      <c r="C35" t="s">
        <v>101</v>
      </c>
      <c r="D35">
        <v>27</v>
      </c>
      <c r="E35">
        <v>42</v>
      </c>
      <c r="F35">
        <v>0.642</v>
      </c>
      <c r="G35">
        <v>3</v>
      </c>
      <c r="H35" t="s">
        <v>183</v>
      </c>
      <c r="J35" t="s">
        <v>102</v>
      </c>
      <c r="K35" t="s">
        <v>101</v>
      </c>
      <c r="L35">
        <v>30</v>
      </c>
      <c r="M35">
        <v>42</v>
      </c>
      <c r="N35">
        <v>0.714</v>
      </c>
      <c r="O35">
        <v>7</v>
      </c>
      <c r="P35" t="s">
        <v>184</v>
      </c>
    </row>
    <row r="36" spans="1:16" ht="12.75">
      <c r="A36">
        <v>36</v>
      </c>
      <c r="B36" t="s">
        <v>114</v>
      </c>
      <c r="C36" t="s">
        <v>116</v>
      </c>
      <c r="D36">
        <v>40</v>
      </c>
      <c r="E36">
        <v>26</v>
      </c>
      <c r="F36">
        <v>1.538</v>
      </c>
      <c r="G36">
        <v>6</v>
      </c>
      <c r="H36" t="s">
        <v>184</v>
      </c>
      <c r="J36" t="s">
        <v>109</v>
      </c>
      <c r="K36" t="s">
        <v>101</v>
      </c>
      <c r="L36">
        <v>7</v>
      </c>
      <c r="M36">
        <v>26</v>
      </c>
      <c r="N36">
        <v>0.269</v>
      </c>
      <c r="O36">
        <v>2</v>
      </c>
      <c r="P36" t="s">
        <v>183</v>
      </c>
    </row>
    <row r="37" spans="1:16" ht="12.75">
      <c r="A37">
        <v>37</v>
      </c>
      <c r="B37" t="s">
        <v>105</v>
      </c>
      <c r="C37" t="s">
        <v>101</v>
      </c>
      <c r="D37">
        <v>30</v>
      </c>
      <c r="E37">
        <v>42</v>
      </c>
      <c r="F37">
        <v>0.714</v>
      </c>
      <c r="G37">
        <v>5</v>
      </c>
      <c r="H37" t="s">
        <v>184</v>
      </c>
      <c r="J37" t="s">
        <v>94</v>
      </c>
      <c r="K37" t="s">
        <v>55</v>
      </c>
      <c r="L37">
        <v>26</v>
      </c>
      <c r="M37">
        <v>42</v>
      </c>
      <c r="N37">
        <v>0.619</v>
      </c>
      <c r="O37">
        <v>5</v>
      </c>
      <c r="P37" t="s">
        <v>183</v>
      </c>
    </row>
    <row r="38" spans="1:16" ht="12.75">
      <c r="A38">
        <v>38</v>
      </c>
      <c r="B38" t="s">
        <v>112</v>
      </c>
      <c r="C38" t="s">
        <v>101</v>
      </c>
      <c r="D38">
        <v>30</v>
      </c>
      <c r="E38">
        <v>39</v>
      </c>
      <c r="F38">
        <v>0.769</v>
      </c>
      <c r="G38">
        <v>5</v>
      </c>
      <c r="H38" t="s">
        <v>184</v>
      </c>
      <c r="J38" t="s">
        <v>109</v>
      </c>
      <c r="K38" t="s">
        <v>101</v>
      </c>
      <c r="L38">
        <v>17</v>
      </c>
      <c r="M38">
        <v>39</v>
      </c>
      <c r="N38">
        <v>0.435</v>
      </c>
      <c r="O38">
        <v>3</v>
      </c>
      <c r="P38" t="s">
        <v>183</v>
      </c>
    </row>
    <row r="39" spans="1:16" ht="12.75">
      <c r="A39">
        <v>39</v>
      </c>
      <c r="B39" t="s">
        <v>102</v>
      </c>
      <c r="C39" t="s">
        <v>101</v>
      </c>
      <c r="D39">
        <v>30</v>
      </c>
      <c r="E39">
        <v>45</v>
      </c>
      <c r="F39">
        <v>0.666</v>
      </c>
      <c r="G39">
        <v>7</v>
      </c>
      <c r="H39" t="s">
        <v>184</v>
      </c>
      <c r="J39" t="s">
        <v>105</v>
      </c>
      <c r="K39" t="s">
        <v>101</v>
      </c>
      <c r="L39">
        <v>24</v>
      </c>
      <c r="M39">
        <v>45</v>
      </c>
      <c r="N39">
        <v>0.533</v>
      </c>
      <c r="O39">
        <v>4</v>
      </c>
      <c r="P39" t="s">
        <v>183</v>
      </c>
    </row>
    <row r="40" spans="1:16" ht="12.75">
      <c r="A40">
        <v>40</v>
      </c>
      <c r="B40" t="s">
        <v>114</v>
      </c>
      <c r="C40" t="s">
        <v>116</v>
      </c>
      <c r="D40">
        <v>20</v>
      </c>
      <c r="E40">
        <v>37</v>
      </c>
      <c r="F40">
        <v>0.54</v>
      </c>
      <c r="G40">
        <v>3</v>
      </c>
      <c r="H40" t="s">
        <v>183</v>
      </c>
      <c r="J40" t="s">
        <v>112</v>
      </c>
      <c r="K40" t="s">
        <v>101</v>
      </c>
      <c r="L40">
        <v>40</v>
      </c>
      <c r="M40">
        <v>37</v>
      </c>
      <c r="N40">
        <v>1.081</v>
      </c>
      <c r="O40">
        <v>4</v>
      </c>
      <c r="P40" t="s">
        <v>185</v>
      </c>
    </row>
    <row r="41" spans="1:16" ht="12.75">
      <c r="A41">
        <v>41</v>
      </c>
      <c r="B41" t="s">
        <v>102</v>
      </c>
      <c r="C41" t="s">
        <v>101</v>
      </c>
      <c r="D41">
        <v>27</v>
      </c>
      <c r="E41">
        <v>42</v>
      </c>
      <c r="F41">
        <v>0.642</v>
      </c>
      <c r="G41">
        <v>6</v>
      </c>
      <c r="H41" t="s">
        <v>183</v>
      </c>
      <c r="J41" t="s">
        <v>112</v>
      </c>
      <c r="K41" t="s">
        <v>101</v>
      </c>
      <c r="L41">
        <v>30</v>
      </c>
      <c r="M41">
        <v>42</v>
      </c>
      <c r="N41">
        <v>0.714</v>
      </c>
      <c r="O41">
        <v>5</v>
      </c>
      <c r="P41" t="s">
        <v>184</v>
      </c>
    </row>
  </sheetData>
  <sheetProtection selectLockedCells="1" selectUnlockedCells="1"/>
  <printOptions/>
  <pageMargins left="0.7875" right="0.7875"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sheetPr codeName="Feuil4"/>
  <dimension ref="A1:W60"/>
  <sheetViews>
    <sheetView showGridLines="0" zoomScale="79" zoomScaleNormal="79" workbookViewId="0" topLeftCell="A36">
      <selection activeCell="A60" sqref="A60"/>
    </sheetView>
  </sheetViews>
  <sheetFormatPr defaultColWidth="11.421875" defaultRowHeight="12.75"/>
  <cols>
    <col min="2" max="3" width="8.421875" style="0" customWidth="1"/>
    <col min="4" max="4" width="4.7109375" style="0" customWidth="1"/>
    <col min="5" max="5" width="15.7109375" style="0" customWidth="1"/>
    <col min="6" max="6" width="7.28125" style="315" customWidth="1"/>
    <col min="7" max="8" width="4.7109375" style="0" customWidth="1"/>
    <col min="9" max="9" width="6.7109375" style="137" customWidth="1"/>
    <col min="10" max="10" width="4.7109375" style="0" customWidth="1"/>
    <col min="11" max="11" width="4.7109375" style="316" customWidth="1"/>
    <col min="12" max="12" width="1.7109375" style="0" customWidth="1"/>
    <col min="13" max="13" width="4.7109375" style="0" customWidth="1"/>
    <col min="14" max="14" width="15.7109375" style="0" customWidth="1"/>
    <col min="15" max="15" width="5.7109375" style="0" customWidth="1"/>
    <col min="16" max="17" width="4.7109375" style="0" customWidth="1"/>
    <col min="18" max="18" width="6.7109375" style="137" customWidth="1"/>
    <col min="19" max="19" width="4.7109375" style="0" customWidth="1"/>
    <col min="20" max="20" width="4.7109375" style="316" customWidth="1"/>
    <col min="21" max="21" width="9.7109375" style="315" customWidth="1"/>
    <col min="22" max="22" width="13.7109375" style="0" customWidth="1"/>
    <col min="23" max="23" width="11.421875" style="315" customWidth="1"/>
  </cols>
  <sheetData>
    <row r="1" spans="1:23" ht="22.5">
      <c r="A1" s="139" t="s">
        <v>136</v>
      </c>
      <c r="B1" s="140" t="s">
        <v>137</v>
      </c>
      <c r="C1" s="141" t="s">
        <v>138</v>
      </c>
      <c r="D1" s="373" t="s">
        <v>139</v>
      </c>
      <c r="E1" s="373"/>
      <c r="F1" s="143" t="s">
        <v>140</v>
      </c>
      <c r="G1" s="144" t="s">
        <v>141</v>
      </c>
      <c r="H1" s="144" t="s">
        <v>142</v>
      </c>
      <c r="I1" s="145" t="s">
        <v>143</v>
      </c>
      <c r="J1" s="146" t="s">
        <v>144</v>
      </c>
      <c r="K1" s="147" t="s">
        <v>145</v>
      </c>
      <c r="L1" s="148"/>
      <c r="M1" s="374" t="s">
        <v>139</v>
      </c>
      <c r="N1" s="374"/>
      <c r="O1" s="143" t="s">
        <v>140</v>
      </c>
      <c r="P1" s="144" t="s">
        <v>141</v>
      </c>
      <c r="Q1" s="144" t="s">
        <v>142</v>
      </c>
      <c r="R1" s="145" t="s">
        <v>143</v>
      </c>
      <c r="S1" s="146" t="s">
        <v>144</v>
      </c>
      <c r="T1" s="147" t="s">
        <v>145</v>
      </c>
      <c r="U1" s="150" t="s">
        <v>146</v>
      </c>
      <c r="V1" s="151" t="s">
        <v>147</v>
      </c>
      <c r="W1" s="151" t="s">
        <v>186</v>
      </c>
    </row>
    <row r="2" spans="1:23" ht="12.75">
      <c r="A2" s="380">
        <v>1</v>
      </c>
      <c r="B2" s="154">
        <v>1</v>
      </c>
      <c r="C2" s="381"/>
      <c r="D2" s="317">
        <v>1</v>
      </c>
      <c r="E2" s="171" t="str">
        <f>VLOOKUP(D2,Joueurs!$A$16:$B$93,2,FALSE)</f>
        <v>X</v>
      </c>
      <c r="F2" s="172" t="str">
        <f>IF(ISNA(VLOOKUP(E2,Annexes!$A$1:$G$136,5,FALSE)),"",VLOOKUP(E2,Annexes!$A$1:$G$136,5,FALSE))</f>
        <v>N2</v>
      </c>
      <c r="G2" s="238"/>
      <c r="H2" s="238"/>
      <c r="I2" s="239">
        <f>IF(ISBLANK(H2),"",ROUNDDOWN(G2/H2,Joueurs!$AA$21))</f>
      </c>
      <c r="J2" s="240"/>
      <c r="K2" s="241">
        <f aca="true" t="shared" si="0" ref="K2:K9">IF(ISBLANK(P2),"",IF(G2&gt;P2,IF(F2&gt;O2,"VP","V"),"D"))</f>
      </c>
      <c r="L2" s="148"/>
      <c r="M2" s="318">
        <v>3</v>
      </c>
      <c r="N2" s="171" t="str">
        <f>VLOOKUP(M2,Joueurs!$A$16:$B$93,2,FALSE)</f>
        <v>MERCIER Gérard</v>
      </c>
      <c r="O2" s="172" t="str">
        <f>IF(ISNA(VLOOKUP(N2,Annexes!$A$1:$G$136,5,FALSE)),"",VLOOKUP(N2,Annexes!$A$1:$G$136,5,FALSE))</f>
        <v>N2</v>
      </c>
      <c r="P2" s="238"/>
      <c r="Q2" s="319">
        <f>IF(ISBLANK(H2),"",H2)</f>
      </c>
      <c r="R2" s="243">
        <f>IF(ISBLANK(P2),"",ROUNDDOWN(P2/Q2,Joueurs!$AA$21))</f>
      </c>
      <c r="S2" s="240"/>
      <c r="T2" s="241">
        <f aca="true" t="shared" si="1" ref="T2:T9">IF(ISBLANK(P2),"",IF(P2&gt;G2,IF(O2&gt;F2,"VP","V"),"D"))</f>
      </c>
      <c r="U2" s="244"/>
      <c r="V2" s="320"/>
      <c r="W2" s="321" t="s">
        <v>42</v>
      </c>
    </row>
    <row r="3" spans="1:23" ht="12.75">
      <c r="A3" s="380"/>
      <c r="B3" s="169">
        <f aca="true" t="shared" si="2" ref="B3:B9">B2+1</f>
        <v>2</v>
      </c>
      <c r="C3" s="381"/>
      <c r="D3" s="170">
        <v>2</v>
      </c>
      <c r="E3" s="171" t="str">
        <f>VLOOKUP(D3,Joueurs!$A$16:$B$93,2,FALSE)</f>
        <v>RIBEIRO Sergio</v>
      </c>
      <c r="F3" s="172" t="str">
        <f>IF(ISNA(VLOOKUP(E3,Annexes!$A$1:$G$136,5,FALSE)),"",VLOOKUP(E3,Annexes!$A$1:$G$136,5,FALSE))</f>
        <v>N2</v>
      </c>
      <c r="G3" s="173"/>
      <c r="H3" s="173"/>
      <c r="I3" s="174">
        <f>IF(ISBLANK(H3),"",ROUNDDOWN(G3/H3,Joueurs!$AA$21))</f>
      </c>
      <c r="J3" s="175"/>
      <c r="K3" s="176">
        <f t="shared" si="0"/>
      </c>
      <c r="L3" s="177"/>
      <c r="M3" s="178">
        <v>4</v>
      </c>
      <c r="N3" s="171" t="str">
        <f>VLOOKUP(M3,Joueurs!$A$16:$B$93,2,FALSE)</f>
        <v>LATAPIE Patrick</v>
      </c>
      <c r="O3" s="172" t="str">
        <f>IF(ISNA(VLOOKUP(N3,Annexes!$A$1:$G$136,5,FALSE)),"",VLOOKUP(N3,Annexes!$A$1:$G$136,5,FALSE))</f>
        <v>N2</v>
      </c>
      <c r="P3" s="173"/>
      <c r="Q3" s="322">
        <f aca="true" t="shared" si="3" ref="Q3:Q9">IF(ISBLANK(H3),"",H3)</f>
      </c>
      <c r="R3" s="174">
        <f>IF(ISBLANK(P3),"",ROUNDDOWN(P3/Q3,Joueurs!$AA$21))</f>
      </c>
      <c r="S3" s="175"/>
      <c r="T3" s="176">
        <f t="shared" si="1"/>
      </c>
      <c r="U3" s="179"/>
      <c r="V3" s="180"/>
      <c r="W3" s="323" t="s">
        <v>42</v>
      </c>
    </row>
    <row r="4" spans="1:23" ht="12.75">
      <c r="A4" s="380"/>
      <c r="B4" s="169">
        <f t="shared" si="2"/>
        <v>3</v>
      </c>
      <c r="C4" s="382"/>
      <c r="D4" s="170">
        <v>5</v>
      </c>
      <c r="E4" s="171" t="str">
        <f>VLOOKUP(D4,Joueurs!$A$16:$B$93,2,FALSE)</f>
        <v>BILLARD Pierre</v>
      </c>
      <c r="F4" s="172" t="str">
        <f>IF(ISNA(VLOOKUP(E4,Annexes!$A$1:$G$136,5,FALSE)),"",VLOOKUP(E4,Annexes!$A$1:$G$136,5,FALSE))</f>
        <v>N2</v>
      </c>
      <c r="G4" s="173"/>
      <c r="H4" s="173"/>
      <c r="I4" s="174">
        <f>IF(ISBLANK(H4),"",ROUNDDOWN(G4/H4,Joueurs!$AA$21))</f>
      </c>
      <c r="J4" s="175"/>
      <c r="K4" s="176">
        <f t="shared" si="0"/>
      </c>
      <c r="L4" s="177"/>
      <c r="M4" s="178">
        <v>7</v>
      </c>
      <c r="N4" s="171" t="str">
        <f>VLOOKUP(M4,Joueurs!$A$16:$B$93,2,FALSE)</f>
        <v>URSA Eric</v>
      </c>
      <c r="O4" s="172" t="str">
        <f>IF(ISNA(VLOOKUP(N4,Annexes!$A$1:$G$136,5,FALSE)),"",VLOOKUP(N4,Annexes!$A$1:$G$136,5,FALSE))</f>
        <v>N2</v>
      </c>
      <c r="P4" s="173"/>
      <c r="Q4" s="322">
        <f t="shared" si="3"/>
      </c>
      <c r="R4" s="174">
        <f>IF(ISBLANK(P4),"",ROUNDDOWN(P4/Q4,Joueurs!$AA$21))</f>
      </c>
      <c r="S4" s="175"/>
      <c r="T4" s="176">
        <f t="shared" si="1"/>
      </c>
      <c r="U4" s="179"/>
      <c r="V4" s="180"/>
      <c r="W4" s="323" t="s">
        <v>42</v>
      </c>
    </row>
    <row r="5" spans="1:23" ht="12.75">
      <c r="A5" s="380"/>
      <c r="B5" s="183">
        <f t="shared" si="2"/>
        <v>4</v>
      </c>
      <c r="C5" s="382"/>
      <c r="D5" s="184">
        <v>6</v>
      </c>
      <c r="E5" s="185" t="str">
        <f>VLOOKUP(D5,Joueurs!$A$16:$B$93,2,FALSE)</f>
        <v>SARRAILH Nicolas</v>
      </c>
      <c r="F5" s="186" t="str">
        <f>IF(ISNA(VLOOKUP(E5,Annexes!$A$1:$G$136,5,FALSE)),"",VLOOKUP(E5,Annexes!$A$1:$G$136,5,FALSE))</f>
        <v>N2</v>
      </c>
      <c r="G5" s="187"/>
      <c r="H5" s="187"/>
      <c r="I5" s="188">
        <f>IF(ISBLANK(H5),"",ROUNDDOWN(G5/H5,Joueurs!$AA$21))</f>
      </c>
      <c r="J5" s="189"/>
      <c r="K5" s="190">
        <f t="shared" si="0"/>
      </c>
      <c r="L5" s="191"/>
      <c r="M5" s="192">
        <v>8</v>
      </c>
      <c r="N5" s="185" t="str">
        <f>VLOOKUP(M5,Joueurs!$A$16:$B$93,2,FALSE)</f>
        <v>PINTUREAU Mathias</v>
      </c>
      <c r="O5" s="186" t="str">
        <f>IF(ISNA(VLOOKUP(N5,Annexes!$A$1:$G$136,5,FALSE)),"",VLOOKUP(N5,Annexes!$A$1:$G$136,5,FALSE))</f>
        <v>N2</v>
      </c>
      <c r="P5" s="187"/>
      <c r="Q5" s="324">
        <f t="shared" si="3"/>
      </c>
      <c r="R5" s="188">
        <f>IF(ISBLANK(P5),"",ROUNDDOWN(P5/Q5,Joueurs!$AA$21))</f>
      </c>
      <c r="S5" s="189"/>
      <c r="T5" s="194">
        <f t="shared" si="1"/>
      </c>
      <c r="U5" s="325"/>
      <c r="V5" s="196"/>
      <c r="W5" s="326" t="s">
        <v>42</v>
      </c>
    </row>
    <row r="6" spans="1:23" ht="12.75">
      <c r="A6" s="380">
        <f>A2+1</f>
        <v>2</v>
      </c>
      <c r="B6" s="198">
        <f t="shared" si="2"/>
        <v>5</v>
      </c>
      <c r="C6" s="381"/>
      <c r="D6" s="235" t="s">
        <v>154</v>
      </c>
      <c r="E6" s="247">
        <f>IF(ISBLANK($P$2),"",IF($G$2&lt;$P$2,$E$2,$N$2))</f>
      </c>
      <c r="F6" s="237">
        <f>IF(ISNA(VLOOKUP(E6,Annexes!$A$1:$G$136,5,FALSE)),"",VLOOKUP(E6,Annexes!$A$1:$G$136,5,FALSE))</f>
      </c>
      <c r="G6" s="193"/>
      <c r="H6" s="193"/>
      <c r="I6" s="239">
        <f>IF(ISBLANK(H6),"",ROUNDDOWN(G6/H6,Joueurs!$AA$21))</f>
      </c>
      <c r="J6" s="327"/>
      <c r="K6" s="241">
        <f t="shared" si="0"/>
      </c>
      <c r="L6" s="278"/>
      <c r="M6" s="328" t="s">
        <v>155</v>
      </c>
      <c r="N6" s="329">
        <f>IF(ISBLANK($P$4),"",IF($G$4&lt;$P$4,$E$4,$N$4))</f>
      </c>
      <c r="O6" s="330">
        <f>IF(ISNA(VLOOKUP(N6,Annexes!$A$1:$G$136,5,FALSE)),"",VLOOKUP(N6,Annexes!$A$1:$G$136,5,FALSE))</f>
      </c>
      <c r="P6" s="238"/>
      <c r="Q6" s="319">
        <f t="shared" si="3"/>
      </c>
      <c r="R6" s="243">
        <f>IF(ISBLANK(P6),"",ROUNDDOWN(P6/Q6,Joueurs!$AA$21))</f>
      </c>
      <c r="S6" s="240"/>
      <c r="T6" s="241">
        <f t="shared" si="1"/>
      </c>
      <c r="U6" s="331"/>
      <c r="V6" s="245" t="s">
        <v>156</v>
      </c>
      <c r="W6" s="321" t="s">
        <v>42</v>
      </c>
    </row>
    <row r="7" spans="1:23" ht="12.75">
      <c r="A7" s="380"/>
      <c r="B7" s="169">
        <f t="shared" si="2"/>
        <v>6</v>
      </c>
      <c r="C7" s="381"/>
      <c r="D7" s="235" t="s">
        <v>157</v>
      </c>
      <c r="E7" s="236">
        <f>IF(ISBLANK($P$3),"",IF($G$3&lt;$P$3,$E$3,$N$3))</f>
      </c>
      <c r="F7" s="237">
        <f>IF(ISNA(VLOOKUP(E7,Annexes!$A$1:$G$136,5,FALSE)),"",VLOOKUP(E7,Annexes!$A$1:$G$136,5,FALSE))</f>
      </c>
      <c r="G7" s="173"/>
      <c r="H7" s="173"/>
      <c r="I7" s="174">
        <f>IF(ISBLANK(H7),"",ROUNDDOWN(G7/H7,Joueurs!$AA$21))</f>
      </c>
      <c r="J7" s="175"/>
      <c r="K7" s="176">
        <f t="shared" si="0"/>
      </c>
      <c r="L7" s="278"/>
      <c r="M7" s="169" t="s">
        <v>158</v>
      </c>
      <c r="N7" s="236">
        <f>IF(ISBLANK($P$5),"",IF($G$5&lt;$P$5,$E$5,$N$5))</f>
      </c>
      <c r="O7" s="237">
        <f>IF(ISNA(VLOOKUP(N7,Annexes!$A$1:$G$136,5,FALSE)),"",VLOOKUP(N7,Annexes!$A$1:$G$136,5,FALSE))</f>
      </c>
      <c r="P7" s="173"/>
      <c r="Q7" s="322">
        <f t="shared" si="3"/>
      </c>
      <c r="R7" s="174">
        <f>IF(ISBLANK(P7),"",ROUNDDOWN(P7/Q7,Joueurs!$AA$21))</f>
      </c>
      <c r="S7" s="175"/>
      <c r="T7" s="176">
        <f t="shared" si="1"/>
      </c>
      <c r="U7" s="332"/>
      <c r="V7" s="248" t="s">
        <v>159</v>
      </c>
      <c r="W7" s="323" t="s">
        <v>42</v>
      </c>
    </row>
    <row r="8" spans="1:23" ht="12.75">
      <c r="A8" s="380"/>
      <c r="B8" s="169">
        <f t="shared" si="2"/>
        <v>7</v>
      </c>
      <c r="C8" s="382"/>
      <c r="D8" s="235" t="s">
        <v>161</v>
      </c>
      <c r="E8" s="236">
        <f>IF(ISBLANK($P$2),"",IF($G$2&gt;$P$2,$E$2,$N$2))</f>
      </c>
      <c r="F8" s="237">
        <f>IF(ISNA(VLOOKUP(E8,Annexes!$A$1:$G$136,5,FALSE)),"",VLOOKUP(E8,Annexes!$A$1:$G$136,5,FALSE))</f>
      </c>
      <c r="G8" s="173"/>
      <c r="H8" s="173"/>
      <c r="I8" s="174">
        <f>IF(ISBLANK(H8),"",ROUNDDOWN(G8/H8,Joueurs!$AA$21))</f>
      </c>
      <c r="J8" s="175"/>
      <c r="K8" s="176">
        <f t="shared" si="0"/>
      </c>
      <c r="L8" s="278"/>
      <c r="M8" s="169" t="s">
        <v>162</v>
      </c>
      <c r="N8" s="247">
        <f>IF(ISBLANK($P$4),"",IF($G$4&gt;$P$4,$E$4,$N$4))</f>
      </c>
      <c r="O8" s="237">
        <f>IF(ISNA(VLOOKUP(N8,Annexes!$A$1:$G$136,5,FALSE)),"",VLOOKUP(N8,Annexes!$A$1:$G$136,5,FALSE))</f>
      </c>
      <c r="P8" s="173"/>
      <c r="Q8" s="322">
        <f t="shared" si="3"/>
      </c>
      <c r="R8" s="174">
        <f>IF(ISBLANK(P8),"",ROUNDDOWN(P8/Q8,Joueurs!$AA$21))</f>
      </c>
      <c r="S8" s="175"/>
      <c r="T8" s="176">
        <f t="shared" si="1"/>
      </c>
      <c r="U8" s="332"/>
      <c r="V8" s="248"/>
      <c r="W8" s="323">
        <f>IF(ISBLANK(P6),"",IF(G6&lt;P6,E6,N6))</f>
      </c>
    </row>
    <row r="9" spans="1:23" ht="12.75">
      <c r="A9" s="380"/>
      <c r="B9" s="183">
        <f t="shared" si="2"/>
        <v>8</v>
      </c>
      <c r="C9" s="382"/>
      <c r="D9" s="280" t="s">
        <v>164</v>
      </c>
      <c r="E9" s="252">
        <f>IF(ISBLANK($P$3),"",IF($G$3&gt;$P$3,$E$3,$N$3))</f>
      </c>
      <c r="F9" s="253">
        <f>IF(ISNA(VLOOKUP(E9,Annexes!$A$1:$G$136,5,FALSE)),"",VLOOKUP(E9,Annexes!$A$1:$G$136,5,FALSE))</f>
      </c>
      <c r="G9" s="187"/>
      <c r="H9" s="187"/>
      <c r="I9" s="251">
        <f>IF(ISBLANK(H9),"",ROUNDDOWN(G9/H9,Joueurs!$AA$21))</f>
      </c>
      <c r="J9" s="189"/>
      <c r="K9" s="190">
        <f t="shared" si="0"/>
      </c>
      <c r="L9" s="283"/>
      <c r="M9" s="183" t="s">
        <v>165</v>
      </c>
      <c r="N9" s="252">
        <f>IF(ISBLANK($P$5),"",IF($G$5&gt;$P$5,$E$5,$N$5))</f>
      </c>
      <c r="O9" s="253">
        <f>IF(ISNA(VLOOKUP(N9,Annexes!$A$1:$G$136,5,FALSE)),"",VLOOKUP(N9,Annexes!$A$1:$G$136,5,FALSE))</f>
      </c>
      <c r="P9" s="187"/>
      <c r="Q9" s="333">
        <f t="shared" si="3"/>
      </c>
      <c r="R9" s="251">
        <f>IF(ISBLANK(P9),"",ROUNDDOWN(P9/Q9,Joueurs!$AA$21))</f>
      </c>
      <c r="S9" s="189"/>
      <c r="T9" s="190">
        <f t="shared" si="1"/>
      </c>
      <c r="U9" s="334"/>
      <c r="V9" s="153"/>
      <c r="W9" s="326">
        <f>IF(ISBLANK(P7),"",IF(G7&lt;P7,E7,N7))</f>
      </c>
    </row>
    <row r="10" spans="6:21" ht="12.75">
      <c r="F10"/>
      <c r="K10"/>
      <c r="T10"/>
      <c r="U10"/>
    </row>
    <row r="11" spans="6:21" ht="12.75">
      <c r="F11"/>
      <c r="K11"/>
      <c r="T11"/>
      <c r="U11"/>
    </row>
    <row r="12" spans="6:21" ht="12.75">
      <c r="F12"/>
      <c r="K12"/>
      <c r="T12"/>
      <c r="U12"/>
    </row>
    <row r="13" spans="6:21" ht="12.75">
      <c r="F13"/>
      <c r="K13"/>
      <c r="T13"/>
      <c r="U13"/>
    </row>
    <row r="14" spans="6:21" ht="12.75">
      <c r="F14"/>
      <c r="K14"/>
      <c r="T14"/>
      <c r="U14"/>
    </row>
    <row r="15" spans="6:21" ht="12.75">
      <c r="F15"/>
      <c r="K15"/>
      <c r="T15"/>
      <c r="U15"/>
    </row>
    <row r="16" spans="6:21" ht="12.75">
      <c r="F16"/>
      <c r="K16"/>
      <c r="T16"/>
      <c r="U16"/>
    </row>
    <row r="17" spans="6:21" ht="12.75">
      <c r="F17"/>
      <c r="K17"/>
      <c r="T17"/>
      <c r="U17"/>
    </row>
    <row r="18" ht="12.75">
      <c r="U18" s="335"/>
    </row>
    <row r="19" spans="1:22" ht="12.75">
      <c r="A19" s="336"/>
      <c r="B19" s="336"/>
      <c r="C19" s="336"/>
      <c r="D19" s="336"/>
      <c r="E19" s="336"/>
      <c r="F19" s="337"/>
      <c r="G19" s="336"/>
      <c r="H19" s="336"/>
      <c r="I19" s="338"/>
      <c r="J19" s="336"/>
      <c r="K19" s="339"/>
      <c r="L19" s="336"/>
      <c r="M19" s="336"/>
      <c r="N19" s="336"/>
      <c r="O19" s="336"/>
      <c r="P19" s="336"/>
      <c r="Q19" s="336"/>
      <c r="R19" s="338"/>
      <c r="S19" s="336"/>
      <c r="T19" s="339"/>
      <c r="U19" s="340"/>
      <c r="V19" s="336"/>
    </row>
    <row r="20" spans="1:23" ht="12.75">
      <c r="A20" s="383">
        <f>A16+1</f>
        <v>1</v>
      </c>
      <c r="B20" s="154">
        <f>B19+1</f>
        <v>1</v>
      </c>
      <c r="C20" s="381"/>
      <c r="D20" s="235" t="str">
        <f>CONCATENATE("V",B20-4)</f>
        <v>V-3</v>
      </c>
      <c r="E20" s="236">
        <f>IF(ISBLANK(P16),"",IF(G16&gt;P16,E16,N16))</f>
      </c>
      <c r="F20" s="237">
        <f>IF(ISNA(VLOOKUP(E20,Annexes!$A$1:$G$136,5,FALSE)),"",VLOOKUP(E20,Annexes!$A$1:$G$136,5,FALSE))</f>
      </c>
      <c r="G20" s="238"/>
      <c r="H20" s="238"/>
      <c r="I20" s="239">
        <f>IF(ISBLANK(H20),"",ROUNDDOWN(G20/H20,Joueurs!$AA$21))</f>
      </c>
      <c r="J20" s="240"/>
      <c r="K20" s="241">
        <f>IF(ISBLANK(P20),"",IF(G20&gt;P20,IF(F20&gt;O20,"VP","V"),"D"))</f>
      </c>
      <c r="L20" s="148"/>
      <c r="M20" s="169" t="str">
        <f>CONCATENATE("V",B20-3)</f>
        <v>V-2</v>
      </c>
      <c r="N20" s="236">
        <f>IF(ISBLANK(P17),"",IF(G17&gt;P17,E17,N17))</f>
      </c>
      <c r="O20" s="237">
        <f>IF(ISNA(VLOOKUP(N20,Annexes!$A$1:$G$136,5,FALSE)),"",VLOOKUP(N20,Annexes!$A$1:$G$136,5,FALSE))</f>
      </c>
      <c r="P20" s="238"/>
      <c r="Q20" s="319">
        <f>IF(ISBLANK(H20),"",H20)</f>
      </c>
      <c r="R20" s="243">
        <f>IF(ISBLANK(P20),"",ROUNDDOWN(P20/Q20,Joueurs!$AA$21))</f>
      </c>
      <c r="S20" s="240"/>
      <c r="T20" s="241">
        <f>IF(ISBLANK(P20),"",IF(P20&gt;G20,IF(O20&gt;F20,"VP","V"),"D"))</f>
      </c>
      <c r="U20" s="244"/>
      <c r="V20" s="245" t="s">
        <v>156</v>
      </c>
      <c r="W20" s="321">
        <f>IF(ISBLANK(P16),"",IF(G16&lt;P16,E16,N16))</f>
      </c>
    </row>
    <row r="21" spans="1:23" ht="12.75">
      <c r="A21" s="383"/>
      <c r="B21" s="169">
        <f>B20+1</f>
        <v>2</v>
      </c>
      <c r="C21" s="381"/>
      <c r="D21" s="246" t="str">
        <f>CONCATENATE("P",B21-3)</f>
        <v>P-1</v>
      </c>
      <c r="E21" s="247">
        <f>IF(ISBLANK(P18),"",IF(G18&lt;P18,E18,N18))</f>
      </c>
      <c r="F21" s="237">
        <f>IF(ISNA(VLOOKUP(E21,Annexes!$A$1:$G$136,5,FALSE)),"",VLOOKUP(E21,Annexes!$A$1:$G$136,5,FALSE))</f>
      </c>
      <c r="G21" s="173"/>
      <c r="H21" s="173"/>
      <c r="I21" s="174">
        <f>IF(ISBLANK(H21),"",ROUNDDOWN(G21/H21,Joueurs!$AA$21))</f>
      </c>
      <c r="J21" s="175"/>
      <c r="K21" s="176">
        <f>IF(ISBLANK(P21),"",IF(G21&gt;P21,IF(F21&gt;O21,"VP","V"),"D"))</f>
      </c>
      <c r="L21" s="177"/>
      <c r="M21" s="246" t="str">
        <f>CONCATENATE("P",B21-2)</f>
        <v>P0</v>
      </c>
      <c r="N21" s="247">
        <f>IF(ISBLANK(P19),"",IF(G19&lt;P19,E19,N19))</f>
      </c>
      <c r="O21" s="237">
        <f>IF(ISNA(VLOOKUP(N21,Annexes!$A$1:$G$136,5,FALSE)),"",VLOOKUP(N21,Annexes!$A$1:$G$136,5,FALSE))</f>
      </c>
      <c r="P21" s="173"/>
      <c r="Q21" s="322">
        <f>IF(ISBLANK(H21),"",H21)</f>
      </c>
      <c r="R21" s="174">
        <f>IF(ISBLANK(P21),"",ROUNDDOWN(P21/Q21,Joueurs!$AA$21))</f>
      </c>
      <c r="S21" s="175"/>
      <c r="T21" s="176">
        <f>IF(ISBLANK(P21),"",IF(P21&gt;G21,IF(O21&gt;F21,"VP","V"),"D"))</f>
      </c>
      <c r="U21" s="179"/>
      <c r="V21" s="248" t="s">
        <v>159</v>
      </c>
      <c r="W21" s="323">
        <f>IF(ISBLANK(P17),"",IF(G17&lt;P17,E17,N17))</f>
      </c>
    </row>
    <row r="22" spans="1:23" ht="12.75">
      <c r="A22" s="383"/>
      <c r="B22" s="169">
        <f>B21+1</f>
        <v>3</v>
      </c>
      <c r="C22" s="382"/>
      <c r="D22" s="249">
        <f>D19+1</f>
        <v>1</v>
      </c>
      <c r="E22" s="250" t="str">
        <f>VLOOKUP(D22,Joueurs!$A$16:$B$93,2,FALSE)</f>
        <v>X</v>
      </c>
      <c r="F22" s="172" t="str">
        <f>IF(ISNA(VLOOKUP(E22,Annexes!$A$1:$G$136,5,FALSE)),"",VLOOKUP(E22,Annexes!$A$1:$G$136,5,FALSE))</f>
        <v>N2</v>
      </c>
      <c r="G22" s="173"/>
      <c r="H22" s="173"/>
      <c r="I22" s="174">
        <f>IF(ISBLANK(H22),"",ROUNDDOWN(G22/H22,Joueurs!$AA$21))</f>
      </c>
      <c r="J22" s="175"/>
      <c r="K22" s="176">
        <f>IF(ISBLANK(P22),"",IF(G22&gt;P22,IF(F22&gt;O22,"VP","V"),"D"))</f>
      </c>
      <c r="L22" s="177"/>
      <c r="M22" s="246" t="str">
        <f>CONCATENATE("V",B22-4)</f>
        <v>V-1</v>
      </c>
      <c r="N22" s="247">
        <f>IF(ISBLANK(P18),"",IF(G18&gt;P18,E18,N18))</f>
      </c>
      <c r="O22" s="237">
        <f>IF(ISNA(VLOOKUP(N22,Annexes!$A$1:$G$136,5,FALSE)),"",VLOOKUP(N22,Annexes!$A$1:$G$136,5,FALSE))</f>
      </c>
      <c r="P22" s="173"/>
      <c r="Q22" s="322">
        <f>IF(ISBLANK(H22),"",H22)</f>
      </c>
      <c r="R22" s="174">
        <f>IF(ISBLANK(P22),"",ROUNDDOWN(P22/Q22,Joueurs!$AA$21))</f>
      </c>
      <c r="S22" s="175"/>
      <c r="T22" s="176">
        <f>IF(ISBLANK(P22),"",IF(P22&gt;G22,IF(O22&gt;F22,"VP","V"),"D"))</f>
      </c>
      <c r="U22" s="179"/>
      <c r="V22" s="248"/>
      <c r="W22" s="323">
        <f>IF(ISBLANK(P20),"",IF(G20&lt;P20,E20,N20))</f>
      </c>
    </row>
    <row r="23" spans="1:23" ht="12.75">
      <c r="A23" s="383"/>
      <c r="B23" s="183">
        <f>B22+1</f>
        <v>4</v>
      </c>
      <c r="C23" s="382"/>
      <c r="D23" s="184">
        <f>D22+1</f>
        <v>2</v>
      </c>
      <c r="E23" s="185" t="str">
        <f>VLOOKUP(D23,Joueurs!$A$16:$B$93,2,FALSE)</f>
        <v>RIBEIRO Sergio</v>
      </c>
      <c r="F23" s="186" t="str">
        <f>IF(ISNA(VLOOKUP(E23,Annexes!$A$1:$G$136,5,FALSE)),"",VLOOKUP(E23,Annexes!$A$1:$G$136,5,FALSE))</f>
        <v>N2</v>
      </c>
      <c r="G23" s="187"/>
      <c r="H23" s="187"/>
      <c r="I23" s="251">
        <f>IF(ISBLANK(H23),"",ROUNDDOWN(G23/H23,Joueurs!$AA$21))</f>
      </c>
      <c r="J23" s="189"/>
      <c r="K23" s="190">
        <f>IF(ISBLANK(P23),"",IF(G23&gt;P23,IF(F23&gt;O23,"VP","V"),"D"))</f>
      </c>
      <c r="L23" s="191"/>
      <c r="M23" s="183" t="str">
        <f>CONCATENATE("V",B23-4)</f>
        <v>V0</v>
      </c>
      <c r="N23" s="252">
        <f>IF(ISBLANK(P19),"",IF(G19&gt;P19,E19,N19))</f>
      </c>
      <c r="O23" s="253">
        <f>IF(ISNA(VLOOKUP(N23,Annexes!$A$1:$G$136,5,FALSE)),"",VLOOKUP(N23,Annexes!$A$1:$G$136,5,FALSE))</f>
      </c>
      <c r="P23" s="187"/>
      <c r="Q23" s="333">
        <f>IF(ISBLANK(H23),"",H23)</f>
      </c>
      <c r="R23" s="251">
        <f>IF(ISBLANK(P23),"",ROUNDDOWN(P23/Q23,Joueurs!$AA$21))</f>
      </c>
      <c r="S23" s="189"/>
      <c r="T23" s="190">
        <f>IF(ISBLANK(P23),"",IF(P23&gt;G23,IF(O23&gt;F23,"VP","V"),"D"))</f>
      </c>
      <c r="U23" s="325"/>
      <c r="V23" s="153"/>
      <c r="W23" s="326">
        <f>IF(ISBLANK(P21),"",IF(G21&lt;P21,E21,N21))</f>
      </c>
    </row>
    <row r="24" spans="6:21" ht="12.75">
      <c r="F24"/>
      <c r="K24"/>
      <c r="T24"/>
      <c r="U24"/>
    </row>
    <row r="25" spans="6:21" ht="12.75">
      <c r="F25"/>
      <c r="K25"/>
      <c r="T25"/>
      <c r="U25"/>
    </row>
    <row r="26" spans="6:21" ht="12.75">
      <c r="F26"/>
      <c r="K26"/>
      <c r="T26"/>
      <c r="U26"/>
    </row>
    <row r="27" spans="6:21" ht="12.75">
      <c r="F27"/>
      <c r="K27"/>
      <c r="T27"/>
      <c r="U27"/>
    </row>
    <row r="28" ht="12.75">
      <c r="U28" s="335"/>
    </row>
    <row r="29" spans="6:21" ht="12.75">
      <c r="F29"/>
      <c r="K29"/>
      <c r="T29"/>
      <c r="U29"/>
    </row>
    <row r="30" spans="6:21" ht="12.75">
      <c r="F30"/>
      <c r="K30"/>
      <c r="T30"/>
      <c r="U30"/>
    </row>
    <row r="31" spans="6:21" ht="12.75">
      <c r="F31"/>
      <c r="K31"/>
      <c r="T31"/>
      <c r="U31"/>
    </row>
    <row r="32" spans="6:21" ht="12.75">
      <c r="F32"/>
      <c r="K32"/>
      <c r="T32"/>
      <c r="U32"/>
    </row>
    <row r="33" spans="1:22" ht="12.75">
      <c r="A33" s="336"/>
      <c r="B33" s="342"/>
      <c r="C33" s="342"/>
      <c r="D33" s="342"/>
      <c r="E33" s="342"/>
      <c r="F33" s="342"/>
      <c r="G33" s="342"/>
      <c r="H33" s="342"/>
      <c r="I33" s="343"/>
      <c r="J33" s="342"/>
      <c r="K33" s="342"/>
      <c r="L33" s="336"/>
      <c r="M33" s="342"/>
      <c r="N33" s="342"/>
      <c r="O33" s="342"/>
      <c r="P33" s="342"/>
      <c r="Q33" s="342"/>
      <c r="R33" s="343"/>
      <c r="S33" s="342"/>
      <c r="T33" s="342"/>
      <c r="U33" s="336"/>
      <c r="V33" s="336"/>
    </row>
    <row r="34" spans="1:23" ht="12.75">
      <c r="A34" s="380">
        <f>A30+1</f>
        <v>1</v>
      </c>
      <c r="B34" s="154">
        <f>B33+1</f>
        <v>1</v>
      </c>
      <c r="C34" s="384"/>
      <c r="D34" s="275" t="str">
        <f>CONCATENATE("V",B34-4)</f>
        <v>V-3</v>
      </c>
      <c r="E34" s="276">
        <f>IF(ISBLANK(P30),"",IF(G30&gt;P30,E30,N30))</f>
      </c>
      <c r="F34" s="277">
        <f>IF(ISNA(VLOOKUP(E34,Annexes!$A$1:$G$136,5,FALSE)),"",VLOOKUP(E34,Annexes!$A$1:$G$136,5,FALSE))</f>
      </c>
      <c r="G34" s="238"/>
      <c r="H34" s="238"/>
      <c r="I34" s="239">
        <f>IF(ISBLANK(H34),"",ROUNDDOWN(G34/H34,Joueurs!$AA$21))</f>
      </c>
      <c r="J34" s="240"/>
      <c r="K34" s="241">
        <f>IF(ISBLANK(P34),"",IF(G34&gt;P34,IF(F34&gt;O34,"VP","V"),"D"))</f>
      </c>
      <c r="L34" s="278"/>
      <c r="M34" s="154" t="str">
        <f>CONCATENATE("V",B34-3)</f>
        <v>V-2</v>
      </c>
      <c r="N34" s="276">
        <f>IF(ISBLANK(P31),"",IF(G31&gt;P31,E31,N31))</f>
      </c>
      <c r="O34" s="277">
        <f>IF(ISNA(VLOOKUP(N34,Annexes!$A$1:$G$136,5,FALSE)),"",VLOOKUP(N34,Annexes!$A$1:$G$136,5,FALSE))</f>
      </c>
      <c r="P34" s="238"/>
      <c r="Q34" s="319">
        <f>IF(ISBLANK(H34),"",H34)</f>
      </c>
      <c r="R34" s="243">
        <f>IF(ISBLANK(P34),"",ROUNDDOWN(P34/Q34,Joueurs!$AA$21))</f>
      </c>
      <c r="S34" s="240"/>
      <c r="T34" s="241">
        <f>IF(ISBLANK(P34),"",IF(P34&gt;G34,IF(O34&gt;F34,"VP","V"),"D"))</f>
      </c>
      <c r="U34" s="345"/>
      <c r="V34" s="245" t="s">
        <v>156</v>
      </c>
      <c r="W34" s="321">
        <f>IF(ISBLANK(P30),"",IF(G30&lt;P30,E30,N30))</f>
      </c>
    </row>
    <row r="35" spans="1:23" ht="12.75">
      <c r="A35" s="380"/>
      <c r="B35" s="183">
        <f>B34+1</f>
        <v>2</v>
      </c>
      <c r="C35" s="384"/>
      <c r="D35" s="280" t="str">
        <f>CONCATENATE("P",B35-3)</f>
        <v>P-1</v>
      </c>
      <c r="E35" s="252">
        <f>IF(ISBLANK(P32),"",IF(G32&lt;P32,E32,N32))</f>
      </c>
      <c r="F35" s="186">
        <f>IF(ISNA(VLOOKUP(E35,Annexes!$A$1:$G$136,5,FALSE)),"",VLOOKUP(E35,Annexes!$A$1:$G$136,5,FALSE))</f>
      </c>
      <c r="G35" s="281"/>
      <c r="H35" s="281"/>
      <c r="I35" s="251">
        <f>IF(ISBLANK(H35),"",ROUNDDOWN(G35/H35,Joueurs!$AA$21))</f>
      </c>
      <c r="J35" s="282"/>
      <c r="K35" s="190">
        <f>IF(ISBLANK(P35),"",IF(G35&gt;P35,IF(F35&gt;O35,"VP","V"),"D"))</f>
      </c>
      <c r="L35" s="283"/>
      <c r="M35" s="183" t="str">
        <f>CONCATENATE("P",B35-2)</f>
        <v>P0</v>
      </c>
      <c r="N35" s="252">
        <f>IF(ISBLANK(P33),"",IF(G33&lt;P33,E33,N33))</f>
      </c>
      <c r="O35" s="186">
        <f>IF(ISNA(VLOOKUP(N35,Annexes!$A$1:$G$136,5,FALSE)),"",VLOOKUP(N35,Annexes!$A$1:$G$136,5,FALSE))</f>
      </c>
      <c r="P35" s="281"/>
      <c r="Q35" s="333">
        <f>IF(ISBLANK(H35),"",H35)</f>
      </c>
      <c r="R35" s="251">
        <f>IF(ISBLANK(P35),"",ROUNDDOWN(P35/Q35,Joueurs!$AA$21))</f>
      </c>
      <c r="S35" s="282"/>
      <c r="T35" s="190">
        <f>IF(ISBLANK(P35),"",IF(P35&gt;G35,IF(O35&gt;F35,"VP","V"),"D"))</f>
      </c>
      <c r="U35" s="346"/>
      <c r="V35" s="285" t="s">
        <v>159</v>
      </c>
      <c r="W35" s="326">
        <f>IF(ISBLANK(P31),"",IF(G31&lt;P31,E31,N31))</f>
      </c>
    </row>
    <row r="36" spans="1:23" ht="13.5">
      <c r="A36" s="383">
        <f>A34+1</f>
        <v>2</v>
      </c>
      <c r="B36" s="198">
        <f>B35+1</f>
        <v>3</v>
      </c>
      <c r="C36" s="382"/>
      <c r="D36" s="246" t="str">
        <f>CONCATENATE("V",B36-4)</f>
        <v>V-1</v>
      </c>
      <c r="E36" s="247">
        <f>IF(ISBLANK(P32),"",IF(G32&gt;P32,E32,N32))</f>
      </c>
      <c r="F36" s="286">
        <f>IF(ISNA(VLOOKUP(E36,Annexes!$A$1:$G$136,5,FALSE)),"",VLOOKUP(E36,Annexes!$A$1:$G$136,5,FALSE))</f>
      </c>
      <c r="G36" s="287"/>
      <c r="H36" s="287"/>
      <c r="I36" s="188">
        <f>IF(ISBLANK(H36),"",ROUNDDOWN(G36/H36,Joueurs!$AA$21))</f>
      </c>
      <c r="J36" s="288"/>
      <c r="K36" s="194">
        <f>IF(ISBLANK(P36),"",IF(G36&gt;P36,IF(F36&gt;O36,"VP","V"),"D"))</f>
      </c>
      <c r="L36" s="177"/>
      <c r="M36" s="246" t="str">
        <f>CONCATENATE("V",B36-2)</f>
        <v>V1</v>
      </c>
      <c r="N36" s="247">
        <f>IF(ISBLANK(P34),"",IF(G34&gt;P34,E34,N34))</f>
      </c>
      <c r="O36" s="286">
        <f>IF(ISNA(VLOOKUP(N36,Annexes!$A$1:$G$136,5,FALSE)),"",VLOOKUP(N36,Annexes!$A$1:$G$136,5,FALSE))</f>
      </c>
      <c r="P36" s="287"/>
      <c r="Q36" s="324">
        <f>IF(ISBLANK(H36),"",H36)</f>
      </c>
      <c r="R36" s="188">
        <f>IF(ISBLANK(P36),"",ROUNDDOWN(P36/Q36,Joueurs!$AA$21))</f>
      </c>
      <c r="S36" s="288"/>
      <c r="T36" s="194">
        <f>IF(ISBLANK(P36),"",IF(P36&gt;G36,IF(O36&gt;F36,"VP","V"),"D"))</f>
      </c>
      <c r="U36" s="347"/>
      <c r="V36" s="290" t="s">
        <v>177</v>
      </c>
      <c r="W36" s="321">
        <f>IF(ISBLANK(P34),"",IF(G34&lt;P34,E34,N34))</f>
      </c>
    </row>
    <row r="37" spans="1:23" ht="13.5">
      <c r="A37" s="383"/>
      <c r="B37" s="183">
        <f>B36+1</f>
        <v>4</v>
      </c>
      <c r="C37" s="382"/>
      <c r="D37" s="280" t="str">
        <f>CONCATENATE("V",B37-4)</f>
        <v>V0</v>
      </c>
      <c r="E37" s="291">
        <f>IF(ISBLANK(P33),"",IF(G33&gt;P33,E33,N33))</f>
      </c>
      <c r="F37" s="186">
        <f>IF(ISNA(VLOOKUP(E37,Annexes!$A$1:$G$136,5,FALSE)),"",VLOOKUP(E37,Annexes!$A$1:$G$136,5,FALSE))</f>
      </c>
      <c r="G37" s="292"/>
      <c r="H37" s="292"/>
      <c r="I37" s="251">
        <f>IF(ISBLANK(H37),"",ROUNDDOWN(G37/H37,Joueurs!$AA$21))</f>
      </c>
      <c r="J37" s="293"/>
      <c r="K37" s="190">
        <f>IF(ISBLANK(P37),"",IF(G37&gt;P37,IF(F37&gt;O37,"VP","V"),"D"))</f>
      </c>
      <c r="L37" s="191"/>
      <c r="M37" s="183" t="str">
        <f>CONCATENATE("V",B37-2)</f>
        <v>V2</v>
      </c>
      <c r="N37" s="252">
        <f>IF(ISBLANK(P35),"",IF(G35&gt;P35,E35,N35))</f>
      </c>
      <c r="O37" s="186">
        <f>IF(ISNA(VLOOKUP(N37,Annexes!$A$1:$G$136,5,FALSE)),"",VLOOKUP(N37,Annexes!$A$1:$G$136,5,FALSE))</f>
      </c>
      <c r="P37" s="292"/>
      <c r="Q37" s="333">
        <f>IF(ISBLANK(H37),"",H37)</f>
      </c>
      <c r="R37" s="251">
        <f>IF(ISBLANK(P37),"",ROUNDDOWN(P37/Q37,Joueurs!$AA$21))</f>
      </c>
      <c r="S37" s="293"/>
      <c r="T37" s="190">
        <f>IF(ISBLANK(P37),"",IF(P37&gt;G37,IF(O37&gt;F37,"VP","V"),"D"))</f>
      </c>
      <c r="U37" s="348"/>
      <c r="V37" s="290" t="s">
        <v>177</v>
      </c>
      <c r="W37" s="326">
        <f>IF(ISBLANK(P35),"",IF(G35&lt;P35,E35,N35))</f>
      </c>
    </row>
    <row r="38" spans="1:23" ht="13.5">
      <c r="A38" s="341">
        <f>A36+1</f>
        <v>3</v>
      </c>
      <c r="B38" s="295">
        <f>B37+1</f>
        <v>5</v>
      </c>
      <c r="C38" s="344"/>
      <c r="D38" s="297" t="str">
        <f>CONCATENATE("V",B38-2)</f>
        <v>V3</v>
      </c>
      <c r="E38" s="291">
        <f>IF(ISBLANK(P36),"",IF(G36&gt;P36,E36,N36))</f>
      </c>
      <c r="F38" s="186">
        <f>IF(ISNA(VLOOKUP(E38,Annexes!$A$1:$G$136,5,FALSE)),"",VLOOKUP(E38,Annexes!$A$1:$G$136,5,FALSE))</f>
      </c>
      <c r="G38" s="298"/>
      <c r="H38" s="298"/>
      <c r="I38" s="299">
        <f>IF(ISBLANK(H38),"",ROUNDDOWN(G38/H38,Joueurs!$AA$21))</f>
      </c>
      <c r="J38" s="300"/>
      <c r="K38" s="190">
        <f>IF(ISBLANK(P38),"",IF(G38&gt;P38,IF(F38&gt;O38,"VP","V"),"D"))</f>
      </c>
      <c r="L38" s="301"/>
      <c r="M38" s="302" t="str">
        <f>CONCATENATE("V",B38-1)</f>
        <v>V4</v>
      </c>
      <c r="N38" s="291">
        <f>IF(ISBLANK(P37),"",IF(G37&gt;P37,E37,N37))</f>
      </c>
      <c r="O38" s="186">
        <f>IF(ISNA(VLOOKUP(N38,Annexes!$A$1:$G$136,5,FALSE)),"",VLOOKUP(N38,Annexes!$A$1:$G$136,5,FALSE))</f>
      </c>
      <c r="P38" s="298"/>
      <c r="Q38" s="333">
        <f>IF(ISBLANK(H38),"",H38)</f>
      </c>
      <c r="R38" s="251">
        <f>IF(ISBLANK(P38),"",ROUNDDOWN(P38/Q38,Joueurs!$AA$21))</f>
      </c>
      <c r="S38" s="300"/>
      <c r="T38" s="303">
        <f>IF(ISBLANK(P38),"",IF(P38&gt;G38,IF(O38&gt;F38,"VP","V"),"D"))</f>
      </c>
      <c r="U38" s="349"/>
      <c r="V38" s="305" t="s">
        <v>179</v>
      </c>
      <c r="W38" s="350">
        <f>IF(ISBLANK(P36),"",IF(G36&lt;P36,E36,N36))</f>
      </c>
    </row>
    <row r="39" ht="12.75">
      <c r="U39" s="335"/>
    </row>
    <row r="40" spans="1:22" ht="12.75">
      <c r="A40" s="336"/>
      <c r="B40" s="336"/>
      <c r="C40" s="336"/>
      <c r="D40" s="336"/>
      <c r="E40" s="336"/>
      <c r="F40" s="337"/>
      <c r="G40" s="336"/>
      <c r="H40" s="336"/>
      <c r="I40" s="338"/>
      <c r="J40" s="336"/>
      <c r="K40" s="339"/>
      <c r="L40" s="336"/>
      <c r="M40" s="336"/>
      <c r="N40" s="336"/>
      <c r="O40" s="336"/>
      <c r="P40" s="336"/>
      <c r="Q40" s="336"/>
      <c r="R40" s="338"/>
      <c r="S40" s="336"/>
      <c r="T40" s="339"/>
      <c r="U40" s="340"/>
      <c r="V40" s="336"/>
    </row>
    <row r="41" spans="6:21" ht="12.75">
      <c r="F41"/>
      <c r="K41"/>
      <c r="T41"/>
      <c r="U41"/>
    </row>
    <row r="42" spans="6:21" ht="12.75">
      <c r="F42"/>
      <c r="K42"/>
      <c r="T42"/>
      <c r="U42"/>
    </row>
    <row r="43" spans="1:21" ht="12.75">
      <c r="A43" t="s">
        <v>53</v>
      </c>
      <c r="F43"/>
      <c r="K43"/>
      <c r="T43"/>
      <c r="U43"/>
    </row>
    <row r="44" spans="1:21" ht="12.75">
      <c r="A44" t="s">
        <v>56</v>
      </c>
      <c r="F44"/>
      <c r="K44"/>
      <c r="T44"/>
      <c r="U44"/>
    </row>
    <row r="45" spans="1:21" ht="12.75">
      <c r="A45" t="s">
        <v>61</v>
      </c>
      <c r="F45"/>
      <c r="K45"/>
      <c r="T45"/>
      <c r="U45"/>
    </row>
    <row r="46" spans="1:21" ht="12.75">
      <c r="A46" s="18" t="s">
        <v>66</v>
      </c>
      <c r="F46"/>
      <c r="K46"/>
      <c r="T46"/>
      <c r="U46"/>
    </row>
    <row r="47" spans="1:21" ht="12.75">
      <c r="A47" s="18" t="s">
        <v>20</v>
      </c>
      <c r="F47"/>
      <c r="K47"/>
      <c r="T47"/>
      <c r="U47"/>
    </row>
    <row r="48" spans="6:21" ht="12.75">
      <c r="F48"/>
      <c r="K48"/>
      <c r="T48"/>
      <c r="U48"/>
    </row>
    <row r="49" spans="6:21" ht="12.75">
      <c r="F49"/>
      <c r="K49"/>
      <c r="T49"/>
      <c r="U49"/>
    </row>
    <row r="50" spans="6:21" ht="12.75">
      <c r="F50"/>
      <c r="K50"/>
      <c r="T50"/>
      <c r="U50"/>
    </row>
    <row r="51" spans="6:21" ht="12.75">
      <c r="F51"/>
      <c r="K51"/>
      <c r="T51"/>
      <c r="U51"/>
    </row>
    <row r="52" spans="6:21" ht="12.75">
      <c r="F52"/>
      <c r="K52"/>
      <c r="T52"/>
      <c r="U52"/>
    </row>
    <row r="53" spans="6:21" ht="12.75">
      <c r="F53"/>
      <c r="K53"/>
      <c r="T53"/>
      <c r="U53"/>
    </row>
    <row r="54" spans="6:21" ht="12.75">
      <c r="F54"/>
      <c r="K54"/>
      <c r="T54"/>
      <c r="U54"/>
    </row>
    <row r="60" spans="1:14" ht="12.75">
      <c r="A60" s="308" t="s">
        <v>180</v>
      </c>
      <c r="B60" s="308" t="s">
        <v>139</v>
      </c>
      <c r="C60" s="142" t="s">
        <v>140</v>
      </c>
      <c r="D60" s="144" t="s">
        <v>141</v>
      </c>
      <c r="E60" s="144" t="s">
        <v>142</v>
      </c>
      <c r="F60" s="351" t="s">
        <v>143</v>
      </c>
      <c r="G60" s="144" t="s">
        <v>144</v>
      </c>
      <c r="H60" s="309" t="s">
        <v>145</v>
      </c>
      <c r="J60" s="310" t="s">
        <v>181</v>
      </c>
      <c r="K60" s="352"/>
      <c r="L60" s="312"/>
      <c r="M60" s="313" t="s">
        <v>182</v>
      </c>
      <c r="N60" s="352">
        <f>IF(L60&gt;0,ROUNDDOWN(K60/L60,Joueurs!$AA$21),"")</f>
      </c>
    </row>
  </sheetData>
  <sheetProtection sheet="1" objects="1" scenarios="1"/>
  <mergeCells count="15">
    <mergeCell ref="A34:A35"/>
    <mergeCell ref="C34:C35"/>
    <mergeCell ref="A36:A37"/>
    <mergeCell ref="C36:C37"/>
    <mergeCell ref="A6:A9"/>
    <mergeCell ref="C6:C7"/>
    <mergeCell ref="C8:C9"/>
    <mergeCell ref="A20:A23"/>
    <mergeCell ref="C20:C21"/>
    <mergeCell ref="C22:C23"/>
    <mergeCell ref="D1:E1"/>
    <mergeCell ref="M1:N1"/>
    <mergeCell ref="A2:A5"/>
    <mergeCell ref="C2:C3"/>
    <mergeCell ref="C4:C5"/>
  </mergeCells>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SLB-Public</cp:keywords>
  <dc:description/>
  <cp:lastModifiedBy>HP</cp:lastModifiedBy>
  <cp:lastPrinted>2014-02-10T09:52:28Z</cp:lastPrinted>
  <dcterms:created xsi:type="dcterms:W3CDTF">2001-10-29T14:26:24Z</dcterms:created>
  <dcterms:modified xsi:type="dcterms:W3CDTF">2014-02-10T09:54:06Z</dcterms:modified>
  <cp:category/>
  <cp:version/>
  <cp:contentType/>
  <cp:contentStatus/>
  <cp:revision>40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mpPropertySaveButton">
    <vt:lpwstr>Vrai</vt:lpwstr>
  </property>
  <property fmtid="{D5CDD505-2E9C-101B-9397-08002B2CF9AE}" pid="3" name="classification-date">
    <vt:lpwstr>19/08/2003</vt:lpwstr>
  </property>
  <property fmtid="{D5CDD505-2E9C-101B-9397-08002B2CF9AE}" pid="4" name="security-level">
    <vt:lpwstr>SLB-Public</vt:lpwstr>
  </property>
</Properties>
</file>