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55" windowHeight="9780" tabRatio="279" activeTab="0"/>
  </bookViews>
  <sheets>
    <sheet name="2015" sheetId="1" r:id="rId1"/>
    <sheet name="Feuil1" sheetId="2" r:id="rId2"/>
  </sheets>
  <definedNames>
    <definedName name="_xlnm._FilterDatabase" localSheetId="0" hidden="1">'2015'!$A$1:$BE$151</definedName>
    <definedName name="_xlnm.Print_Titles" localSheetId="0">'2015'!$1:$1</definedName>
    <definedName name="_xlnm.Print_Area" localSheetId="0">'2015'!$A$1:$BD$113</definedName>
  </definedNames>
  <calcPr fullCalcOnLoad="1"/>
</workbook>
</file>

<file path=xl/comments1.xml><?xml version="1.0" encoding="utf-8"?>
<comments xmlns="http://schemas.openxmlformats.org/spreadsheetml/2006/main">
  <authors>
    <author>Pascal PERRIN - SESA31363</author>
  </authors>
  <commentList>
    <comment ref="E181" authorId="0">
      <text>
        <r>
          <rPr>
            <sz val="9"/>
            <rFont val="Tahoma"/>
            <family val="2"/>
          </rPr>
          <t xml:space="preserve">Changement de Caté 
4--&gt;3 décision club
</t>
        </r>
      </text>
    </comment>
    <comment ref="E54" authorId="0">
      <text>
        <r>
          <rPr>
            <sz val="9"/>
            <rFont val="Tahoma"/>
            <family val="2"/>
          </rPr>
          <t xml:space="preserve">Changement de Caté 
3--&gt;4 décision club
remise à zéro Pts </t>
        </r>
      </text>
    </comment>
    <comment ref="E128" authorId="0">
      <text>
        <r>
          <rPr>
            <sz val="9"/>
            <rFont val="Tahoma"/>
            <family val="2"/>
          </rPr>
          <t xml:space="preserve">Changement de Caté 
5--&gt;4 décision club
remise à zéro Pts </t>
        </r>
      </text>
    </comment>
    <comment ref="E15" authorId="0">
      <text>
        <r>
          <rPr>
            <sz val="9"/>
            <rFont val="Tahoma"/>
            <family val="2"/>
          </rPr>
          <t xml:space="preserve">Changement de Caté 
3--&gt;4 décision club
remise à zéro Pts </t>
        </r>
      </text>
    </comment>
    <comment ref="E118" authorId="0">
      <text>
        <r>
          <rPr>
            <sz val="9"/>
            <rFont val="Tahoma"/>
            <family val="2"/>
          </rPr>
          <t xml:space="preserve">Changement de Caté 
3--&gt;4 décision club
remise à zéro Pts </t>
        </r>
      </text>
    </comment>
    <comment ref="E104" authorId="0">
      <text>
        <r>
          <rPr>
            <sz val="9"/>
            <rFont val="Tahoma"/>
            <family val="2"/>
          </rPr>
          <t xml:space="preserve">Changement de Caté 
3--&gt;4 décision club
remise à zéro Pts </t>
        </r>
      </text>
    </comment>
    <comment ref="E74" authorId="0">
      <text>
        <r>
          <rPr>
            <sz val="9"/>
            <rFont val="Tahoma"/>
            <family val="2"/>
          </rPr>
          <t>Changement de Caté 
2--&gt;4 décision club 
remise à zéro Pts</t>
        </r>
      </text>
    </comment>
    <comment ref="E11" authorId="0">
      <text>
        <r>
          <rPr>
            <sz val="9"/>
            <rFont val="Tahoma"/>
            <family val="2"/>
          </rPr>
          <t>Changement de Caté 
5--&gt;4 décision club
remise à zéro Pts</t>
        </r>
      </text>
    </comment>
    <comment ref="E37" authorId="0">
      <text>
        <r>
          <rPr>
            <sz val="9"/>
            <rFont val="Tahoma"/>
            <family val="2"/>
          </rPr>
          <t>Changement de Caté 
3--&gt;4 décision club
remise à zéro Pts</t>
        </r>
      </text>
    </comment>
    <comment ref="E62" authorId="0">
      <text>
        <r>
          <rPr>
            <sz val="9"/>
            <rFont val="Tahoma"/>
            <family val="2"/>
          </rPr>
          <t>Changement de Caté 
3--&gt;4 décision club
remise à zéro Pts</t>
        </r>
      </text>
    </comment>
    <comment ref="E60" authorId="0">
      <text>
        <r>
          <rPr>
            <sz val="9"/>
            <rFont val="Tahoma"/>
            <family val="2"/>
          </rPr>
          <t>Changement de Caté 
2--&gt;4 décision club 
remise à zéro Pts</t>
        </r>
      </text>
    </comment>
    <comment ref="E97" authorId="0">
      <text>
        <r>
          <rPr>
            <sz val="9"/>
            <rFont val="Tahoma"/>
            <family val="2"/>
          </rPr>
          <t xml:space="preserve">Changement de Caté 
2--&gt;4 décision club
remise à zéro Pts </t>
        </r>
      </text>
    </comment>
    <comment ref="E99" authorId="0">
      <text>
        <r>
          <rPr>
            <sz val="9"/>
            <rFont val="Tahoma"/>
            <family val="2"/>
          </rPr>
          <t xml:space="preserve">Changement de Caté 
3--&gt;4 décision club
remise à zéro Pts </t>
        </r>
      </text>
    </comment>
    <comment ref="F2" authorId="0">
      <text>
        <r>
          <rPr>
            <sz val="9"/>
            <rFont val="Tahoma"/>
            <family val="2"/>
          </rPr>
          <t>Changement de Caté 
3--&gt;2 Après Chanaz
remise à zéro Pts / Prochaine épreuve</t>
        </r>
      </text>
    </comment>
  </commentList>
</comments>
</file>

<file path=xl/sharedStrings.xml><?xml version="1.0" encoding="utf-8"?>
<sst xmlns="http://schemas.openxmlformats.org/spreadsheetml/2006/main" count="919" uniqueCount="358">
  <si>
    <t>NOM</t>
  </si>
  <si>
    <t>Prénom</t>
  </si>
  <si>
    <t>CLUBS</t>
  </si>
  <si>
    <t>Marc</t>
  </si>
  <si>
    <t>Stéphane</t>
  </si>
  <si>
    <t>William</t>
  </si>
  <si>
    <t>Patrick</t>
  </si>
  <si>
    <t>Laurent</t>
  </si>
  <si>
    <t>Christophe</t>
  </si>
  <si>
    <t>Fabien</t>
  </si>
  <si>
    <t>Michel</t>
  </si>
  <si>
    <t>Frédéric</t>
  </si>
  <si>
    <t>Philippe</t>
  </si>
  <si>
    <t>Yannick</t>
  </si>
  <si>
    <t>David</t>
  </si>
  <si>
    <t>Jean</t>
  </si>
  <si>
    <t>Christian</t>
  </si>
  <si>
    <t>Gérard</t>
  </si>
  <si>
    <t>Daniel</t>
  </si>
  <si>
    <t>Georges</t>
  </si>
  <si>
    <t>BSIC</t>
  </si>
  <si>
    <t>Raoul</t>
  </si>
  <si>
    <t>Pascal</t>
  </si>
  <si>
    <t>Franck</t>
  </si>
  <si>
    <t>Eric</t>
  </si>
  <si>
    <t>Emmanuel</t>
  </si>
  <si>
    <t>Dominique</t>
  </si>
  <si>
    <t>Jean-Luc</t>
  </si>
  <si>
    <t>Didier</t>
  </si>
  <si>
    <t>Serge</t>
  </si>
  <si>
    <t>Bruno</t>
  </si>
  <si>
    <t>Antoinette</t>
  </si>
  <si>
    <t>Giovanni</t>
  </si>
  <si>
    <t>Sébastien</t>
  </si>
  <si>
    <t>Yves</t>
  </si>
  <si>
    <t>Fabrice</t>
  </si>
  <si>
    <t>Julien</t>
  </si>
  <si>
    <t>OCA</t>
  </si>
  <si>
    <t>Marcel</t>
  </si>
  <si>
    <t>Thierry</t>
  </si>
  <si>
    <t>Robert</t>
  </si>
  <si>
    <t>Richard</t>
  </si>
  <si>
    <t>Gilbert</t>
  </si>
  <si>
    <t>Samuel</t>
  </si>
  <si>
    <t>Manuel</t>
  </si>
  <si>
    <t>SMS</t>
  </si>
  <si>
    <t>François</t>
  </si>
  <si>
    <t>Jean-Marc</t>
  </si>
  <si>
    <t>Jean-Claude</t>
  </si>
  <si>
    <t>Elisabeth</t>
  </si>
  <si>
    <t>Xavier</t>
  </si>
  <si>
    <t>UCC</t>
  </si>
  <si>
    <t>Prosper</t>
  </si>
  <si>
    <t>Martial</t>
  </si>
  <si>
    <t>Hervé</t>
  </si>
  <si>
    <t>Gianni</t>
  </si>
  <si>
    <t>Opinel</t>
  </si>
  <si>
    <t>Mollier-Carroz</t>
  </si>
  <si>
    <t>Jacob</t>
  </si>
  <si>
    <t>Blondon</t>
  </si>
  <si>
    <t>Grand</t>
  </si>
  <si>
    <t>Copaver</t>
  </si>
  <si>
    <t>Bois</t>
  </si>
  <si>
    <t>Prefol</t>
  </si>
  <si>
    <t>Ozenne</t>
  </si>
  <si>
    <t>Perrin</t>
  </si>
  <si>
    <t>Favier</t>
  </si>
  <si>
    <t>Mailland Rosset</t>
  </si>
  <si>
    <t>Vincent</t>
  </si>
  <si>
    <t>Chemin</t>
  </si>
  <si>
    <t>Jammaron</t>
  </si>
  <si>
    <t>Fassetta</t>
  </si>
  <si>
    <t>Thomasset</t>
  </si>
  <si>
    <t>Rouger</t>
  </si>
  <si>
    <t>Garnier</t>
  </si>
  <si>
    <t>Reigaza</t>
  </si>
  <si>
    <t>Total</t>
  </si>
  <si>
    <t>Bouscal</t>
  </si>
  <si>
    <t>Piquet</t>
  </si>
  <si>
    <t>Villain</t>
  </si>
  <si>
    <t>Cadoux</t>
  </si>
  <si>
    <t>Bollengier</t>
  </si>
  <si>
    <t>Moyenne</t>
  </si>
  <si>
    <t>Bregand</t>
  </si>
  <si>
    <t>Simon</t>
  </si>
  <si>
    <t>Ludovic</t>
  </si>
  <si>
    <t>Marmi</t>
  </si>
  <si>
    <t>Gagnière</t>
  </si>
  <si>
    <t>Rigoni</t>
  </si>
  <si>
    <t>Bouvier</t>
  </si>
  <si>
    <t>J</t>
  </si>
  <si>
    <t>Pernet</t>
  </si>
  <si>
    <t>Ravel</t>
  </si>
  <si>
    <t>Passaquay</t>
  </si>
  <si>
    <t>Binet</t>
  </si>
  <si>
    <t>Bau</t>
  </si>
  <si>
    <t>Total F.</t>
  </si>
  <si>
    <t>Nb course</t>
  </si>
  <si>
    <t>Bertholet</t>
  </si>
  <si>
    <t>Blanc</t>
  </si>
  <si>
    <t>Breton</t>
  </si>
  <si>
    <t>De Fazio</t>
  </si>
  <si>
    <t>Falco</t>
  </si>
  <si>
    <t>Jallet</t>
  </si>
  <si>
    <t>Jouve</t>
  </si>
  <si>
    <t>Perrier</t>
  </si>
  <si>
    <t>ASC Macot</t>
  </si>
  <si>
    <t xml:space="preserve">Cateau </t>
  </si>
  <si>
    <t>Beauchef</t>
  </si>
  <si>
    <t>LMSC</t>
  </si>
  <si>
    <t>ACA</t>
  </si>
  <si>
    <t>Charvin</t>
  </si>
  <si>
    <t>René</t>
  </si>
  <si>
    <t>Dejean</t>
  </si>
  <si>
    <t>Laurita</t>
  </si>
  <si>
    <t>Mario</t>
  </si>
  <si>
    <t>Belleville</t>
  </si>
  <si>
    <t>Marchienne</t>
  </si>
  <si>
    <t>Denis</t>
  </si>
  <si>
    <t>Capparos</t>
  </si>
  <si>
    <t>Demol</t>
  </si>
  <si>
    <t>Alexis</t>
  </si>
  <si>
    <t>Jean-Paul</t>
  </si>
  <si>
    <t>Cat Niveau</t>
  </si>
  <si>
    <t>S</t>
  </si>
  <si>
    <t>SV</t>
  </si>
  <si>
    <t>V</t>
  </si>
  <si>
    <t>Tournier</t>
  </si>
  <si>
    <t>Debernardo</t>
  </si>
  <si>
    <t>Cécile</t>
  </si>
  <si>
    <t>Rey</t>
  </si>
  <si>
    <t>Guillaume</t>
  </si>
  <si>
    <t>Roux</t>
  </si>
  <si>
    <t>Jnr</t>
  </si>
  <si>
    <t>Renouf</t>
  </si>
  <si>
    <t>Fem</t>
  </si>
  <si>
    <t>Hauchecorne</t>
  </si>
  <si>
    <t>Régis</t>
  </si>
  <si>
    <t>Pereira Da Cruz</t>
  </si>
  <si>
    <t>Plus faible participation</t>
  </si>
  <si>
    <t>Romain</t>
  </si>
  <si>
    <t>Inférieur // moyenne</t>
  </si>
  <si>
    <t>Supérieur // moyenne</t>
  </si>
  <si>
    <t>maxi de participants</t>
  </si>
  <si>
    <t>mini de participants</t>
  </si>
  <si>
    <t>le nbre moyen des coureurs classé depuis 2008</t>
  </si>
  <si>
    <t xml:space="preserve">Biguet-Petit         </t>
  </si>
  <si>
    <t xml:space="preserve">  Aiton</t>
  </si>
  <si>
    <t xml:space="preserve">  Chanaz</t>
  </si>
  <si>
    <t xml:space="preserve">  Brison</t>
  </si>
  <si>
    <t xml:space="preserve"> Argonay</t>
  </si>
  <si>
    <t xml:space="preserve"> Evires</t>
  </si>
  <si>
    <t>La Chapelle Blanche</t>
  </si>
  <si>
    <t xml:space="preserve"> Alpespace</t>
  </si>
  <si>
    <t>Epine</t>
  </si>
  <si>
    <t xml:space="preserve"> Tamié</t>
  </si>
  <si>
    <t>Albiez le vieux</t>
  </si>
  <si>
    <t>Chaussy</t>
  </si>
  <si>
    <t>St-Michel  -   Valmeinier</t>
  </si>
  <si>
    <t>Crest-Volant</t>
  </si>
  <si>
    <t xml:space="preserve"> Leschaux</t>
  </si>
  <si>
    <t xml:space="preserve"> Héry / Ugine</t>
  </si>
  <si>
    <t>Vimines</t>
  </si>
  <si>
    <t>Beaune</t>
  </si>
  <si>
    <t>Clasmt / Catégorie</t>
  </si>
  <si>
    <t>Cat de départ</t>
  </si>
  <si>
    <t>le nbre moyen de courses du Prestige  depuis 2008</t>
  </si>
  <si>
    <t>UCS</t>
  </si>
  <si>
    <t>Gonzales</t>
  </si>
  <si>
    <t>Girodon</t>
  </si>
  <si>
    <t>Geoffret</t>
  </si>
  <si>
    <t>Maximilien</t>
  </si>
  <si>
    <t>Busato</t>
  </si>
  <si>
    <t>Amaury</t>
  </si>
  <si>
    <t>Wilson</t>
  </si>
  <si>
    <t>Ruffier</t>
  </si>
  <si>
    <t>Therisot</t>
  </si>
  <si>
    <t>Pierre</t>
  </si>
  <si>
    <t>C</t>
  </si>
  <si>
    <t>F</t>
  </si>
  <si>
    <t>Berlioz</t>
  </si>
  <si>
    <t xml:space="preserve">Leborgne </t>
  </si>
  <si>
    <t>Antoine</t>
  </si>
  <si>
    <t>CAC</t>
  </si>
  <si>
    <t>Mazza</t>
  </si>
  <si>
    <t>M</t>
  </si>
  <si>
    <t>MAXIME</t>
  </si>
  <si>
    <t>moy</t>
  </si>
  <si>
    <t>A</t>
  </si>
  <si>
    <t>E</t>
  </si>
  <si>
    <t>Seuil de Pts</t>
  </si>
  <si>
    <t>Cummul</t>
  </si>
  <si>
    <t>Yvon</t>
  </si>
  <si>
    <t>Morvan</t>
  </si>
  <si>
    <t>Journet</t>
  </si>
  <si>
    <t>Baty</t>
  </si>
  <si>
    <t>Leclainche</t>
  </si>
  <si>
    <t xml:space="preserve"> Albertville /ND Milliéres</t>
  </si>
  <si>
    <t>Turnes</t>
  </si>
  <si>
    <t>Soyard</t>
  </si>
  <si>
    <t>Borghetti</t>
  </si>
  <si>
    <t>Florent</t>
  </si>
  <si>
    <t>Badet</t>
  </si>
  <si>
    <t>Sullyvan</t>
  </si>
  <si>
    <t>Thabuis</t>
  </si>
  <si>
    <t>Balducci</t>
  </si>
  <si>
    <t>Alfred</t>
  </si>
  <si>
    <t>Mickael</t>
  </si>
  <si>
    <t>Cretet</t>
  </si>
  <si>
    <t>Lionel</t>
  </si>
  <si>
    <t>Tosi</t>
  </si>
  <si>
    <t>Géraldine</t>
  </si>
  <si>
    <t xml:space="preserve">Varnier </t>
  </si>
  <si>
    <t>Benedetti</t>
  </si>
  <si>
    <t>Sibuet</t>
  </si>
  <si>
    <t>Valentin</t>
  </si>
  <si>
    <t>Poipy</t>
  </si>
  <si>
    <t>NTN SNR</t>
  </si>
  <si>
    <t>Montanari</t>
  </si>
  <si>
    <t>Saison</t>
  </si>
  <si>
    <t>Dupraz</t>
  </si>
  <si>
    <t>Courses</t>
  </si>
  <si>
    <t>Crs</t>
  </si>
  <si>
    <t>08 /05   Evires</t>
  </si>
  <si>
    <t xml:space="preserve">Terrier </t>
  </si>
  <si>
    <t>Duchosal</t>
  </si>
  <si>
    <t>Alamano</t>
  </si>
  <si>
    <t>Domitile</t>
  </si>
  <si>
    <t>Benjamin</t>
  </si>
  <si>
    <t>Stasia</t>
  </si>
  <si>
    <t>Paolo</t>
  </si>
  <si>
    <t>Oddos</t>
  </si>
  <si>
    <t>Gugliemi</t>
  </si>
  <si>
    <t>Aline</t>
  </si>
  <si>
    <t xml:space="preserve">Charvin </t>
  </si>
  <si>
    <t>Christelle</t>
  </si>
  <si>
    <t>Michael</t>
  </si>
  <si>
    <t>Autier</t>
  </si>
  <si>
    <t>Jonas</t>
  </si>
  <si>
    <t>Rigaud</t>
  </si>
  <si>
    <t>Baboulaz</t>
  </si>
  <si>
    <t>Gwen</t>
  </si>
  <si>
    <t xml:space="preserve">Bois </t>
  </si>
  <si>
    <t>Jean Luc</t>
  </si>
  <si>
    <t>Piccard</t>
  </si>
  <si>
    <t>Gaggi</t>
  </si>
  <si>
    <t>Théo</t>
  </si>
  <si>
    <t>Camille</t>
  </si>
  <si>
    <t>Dortland</t>
  </si>
  <si>
    <t>Pierric</t>
  </si>
  <si>
    <t>CCC</t>
  </si>
  <si>
    <t>La Toussuire</t>
  </si>
  <si>
    <t>AS GGB 74</t>
  </si>
  <si>
    <t>Jasserand</t>
  </si>
  <si>
    <t>Jean-Pierre</t>
  </si>
  <si>
    <t>Vuillard</t>
  </si>
  <si>
    <t>Ribes</t>
  </si>
  <si>
    <t>Severino</t>
  </si>
  <si>
    <t xml:space="preserve">Potiron </t>
  </si>
  <si>
    <t>Mery Hyzard</t>
  </si>
  <si>
    <t>Laurence</t>
  </si>
  <si>
    <t>CC Pringy</t>
  </si>
  <si>
    <t>Drolez</t>
  </si>
  <si>
    <t>Clara</t>
  </si>
  <si>
    <t>UC Thonon</t>
  </si>
  <si>
    <t>Ballufier</t>
  </si>
  <si>
    <t>Joevin</t>
  </si>
  <si>
    <t>Niezgodzki</t>
  </si>
  <si>
    <t>Viallet</t>
  </si>
  <si>
    <t>Bonffand</t>
  </si>
  <si>
    <t>Cédric</t>
  </si>
  <si>
    <t>Barthe</t>
  </si>
  <si>
    <t>Jean Pierre</t>
  </si>
  <si>
    <t>ES Seynod</t>
  </si>
  <si>
    <t>Pollet</t>
  </si>
  <si>
    <t>40-49</t>
  </si>
  <si>
    <t>30-39</t>
  </si>
  <si>
    <t>50-59</t>
  </si>
  <si>
    <t>Cat âge montagne</t>
  </si>
  <si>
    <t>Cat âge FSGT</t>
  </si>
  <si>
    <t>par epreuve le nbre moyen de coureur classé depuis 2008</t>
  </si>
  <si>
    <t>Plus  forte participation</t>
  </si>
  <si>
    <t>Meunier</t>
  </si>
  <si>
    <t>Dessoutier</t>
  </si>
  <si>
    <t>Raiki Jaibi</t>
  </si>
  <si>
    <t>Toufir</t>
  </si>
  <si>
    <t>Frene</t>
  </si>
  <si>
    <t xml:space="preserve">le nbre moyen des coureurs classé depuis 2008  </t>
  </si>
  <si>
    <t>/ contre la montre</t>
  </si>
  <si>
    <t>/ circuit</t>
  </si>
  <si>
    <t>/ grimpée</t>
  </si>
  <si>
    <t>x</t>
  </si>
  <si>
    <t>60 &amp; +</t>
  </si>
  <si>
    <t>Livernaux</t>
  </si>
  <si>
    <t>Pierre-Yves</t>
  </si>
  <si>
    <t>20-29</t>
  </si>
  <si>
    <t>Coutaz</t>
  </si>
  <si>
    <t>Maxine</t>
  </si>
  <si>
    <t>Borot</t>
  </si>
  <si>
    <t>Magali</t>
  </si>
  <si>
    <t>.- 20</t>
  </si>
  <si>
    <t>Paluello</t>
  </si>
  <si>
    <t>Curdy</t>
  </si>
  <si>
    <t>Decroix</t>
  </si>
  <si>
    <t>Timoté</t>
  </si>
  <si>
    <t>Bochet</t>
  </si>
  <si>
    <t>Serrano</t>
  </si>
  <si>
    <t>Esrebane</t>
  </si>
  <si>
    <t>Sulpice</t>
  </si>
  <si>
    <t>Kierian</t>
  </si>
  <si>
    <t>Vanhems</t>
  </si>
  <si>
    <t>Chrono</t>
  </si>
  <si>
    <t>Circuit</t>
  </si>
  <si>
    <t>Grimpée</t>
  </si>
  <si>
    <t>Nbre de points 2015</t>
  </si>
  <si>
    <t>Solde pts 2014</t>
  </si>
  <si>
    <t>25 / 04  Chanaz</t>
  </si>
  <si>
    <t>03 / 05    Argonay</t>
  </si>
  <si>
    <t xml:space="preserve">17/05  ND des Milliéres </t>
  </si>
  <si>
    <t>30/05 Chapelle Blanche</t>
  </si>
  <si>
    <t>06 / 06  La Toussuire</t>
  </si>
  <si>
    <t xml:space="preserve">21 / 06 Chaussy                                  </t>
  </si>
  <si>
    <t>02 / 08  Albiez le vieux</t>
  </si>
  <si>
    <t xml:space="preserve">   23 / 08 St-Mich-Valmeinier</t>
  </si>
  <si>
    <t>05 / 09 Leschaux</t>
  </si>
  <si>
    <t>27 / 09  Beaune</t>
  </si>
  <si>
    <t>04 / 04  Aiton</t>
  </si>
  <si>
    <t xml:space="preserve">27/06  Alpespace </t>
  </si>
  <si>
    <t xml:space="preserve">28 /06  Epine </t>
  </si>
  <si>
    <t>30 / 08 Vimines</t>
  </si>
  <si>
    <t>Rossillon</t>
  </si>
  <si>
    <t>13 / 06  Fréne</t>
  </si>
  <si>
    <t>Jacquet</t>
  </si>
  <si>
    <t>Piccolet</t>
  </si>
  <si>
    <t>André</t>
  </si>
  <si>
    <t>Payen</t>
  </si>
  <si>
    <t>Paviet-Salomon</t>
  </si>
  <si>
    <t>Manzatto</t>
  </si>
  <si>
    <t>Grégory</t>
  </si>
  <si>
    <t>Flammier</t>
  </si>
  <si>
    <t>Joris</t>
  </si>
  <si>
    <t>Spinelli</t>
  </si>
  <si>
    <t>Victor</t>
  </si>
  <si>
    <t>Parthonnaud</t>
  </si>
  <si>
    <t>Challenge par Equipe</t>
  </si>
  <si>
    <t>Decamme</t>
  </si>
  <si>
    <t>Devile-Cavalin</t>
  </si>
  <si>
    <t>LAC</t>
  </si>
  <si>
    <t>Rebeyrolle</t>
  </si>
  <si>
    <t>Vernier</t>
  </si>
  <si>
    <t xml:space="preserve">Ronzel </t>
  </si>
  <si>
    <t>L'hérondelle</t>
  </si>
  <si>
    <t>Mico</t>
  </si>
  <si>
    <t>Favre</t>
  </si>
  <si>
    <t>Fabrocini</t>
  </si>
  <si>
    <t>Salavert</t>
  </si>
  <si>
    <t>Jean Richard</t>
  </si>
  <si>
    <r>
      <t xml:space="preserve">    12 / 04   Brison  1 &amp; </t>
    </r>
    <r>
      <rPr>
        <sz val="8"/>
        <color indexed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</si>
</sst>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yyyy"/>
    <numFmt numFmtId="175" formatCode="dd/mm/yyyy;@"/>
    <numFmt numFmtId="176" formatCode="[$-40C]d\-mmm\-yy;@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42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b/>
      <sz val="8"/>
      <color indexed="50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23"/>
      <name val="Arial"/>
      <family val="2"/>
    </font>
    <font>
      <b/>
      <sz val="7"/>
      <color indexed="40"/>
      <name val="Arial"/>
      <family val="2"/>
    </font>
    <font>
      <b/>
      <sz val="7"/>
      <color indexed="4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rgb="FFCCFFCC"/>
      <name val="Arial"/>
      <family val="2"/>
    </font>
    <font>
      <b/>
      <sz val="7"/>
      <color rgb="FF00B050"/>
      <name val="Arial"/>
      <family val="2"/>
    </font>
    <font>
      <b/>
      <sz val="7"/>
      <color rgb="FF0070C0"/>
      <name val="Arial"/>
      <family val="2"/>
    </font>
    <font>
      <b/>
      <sz val="7"/>
      <color rgb="FFFF0000"/>
      <name val="Arial"/>
      <family val="2"/>
    </font>
    <font>
      <b/>
      <sz val="7"/>
      <color theme="0" tint="-0.4999699890613556"/>
      <name val="Arial"/>
      <family val="2"/>
    </font>
    <font>
      <b/>
      <sz val="7"/>
      <color theme="5"/>
      <name val="Arial"/>
      <family val="2"/>
    </font>
    <font>
      <b/>
      <sz val="7"/>
      <color rgb="FF2ADFF2"/>
      <name val="Arial"/>
      <family val="2"/>
    </font>
    <font>
      <b/>
      <sz val="7"/>
      <color rgb="FFF769E6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2002F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6DDE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medium"/>
    </border>
    <border>
      <left style="dashDot"/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dashDot"/>
      <top style="medium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80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center" vertical="center" textRotation="73" wrapText="1"/>
    </xf>
    <xf numFmtId="0" fontId="3" fillId="33" borderId="10" xfId="0" applyNumberFormat="1" applyFont="1" applyFill="1" applyBorder="1" applyAlignment="1">
      <alignment horizontal="center" vertical="center" textRotation="73" wrapText="1"/>
    </xf>
    <xf numFmtId="0" fontId="3" fillId="33" borderId="10" xfId="0" applyFont="1" applyFill="1" applyBorder="1" applyAlignment="1">
      <alignment horizontal="center" vertical="center" textRotation="73" wrapText="1"/>
    </xf>
    <xf numFmtId="0" fontId="3" fillId="0" borderId="10" xfId="0" applyNumberFormat="1" applyFont="1" applyBorder="1" applyAlignment="1">
      <alignment horizontal="center" vertical="center" textRotation="73" wrapText="1"/>
    </xf>
    <xf numFmtId="0" fontId="7" fillId="0" borderId="0" xfId="0" applyFont="1" applyAlignment="1">
      <alignment/>
    </xf>
    <xf numFmtId="0" fontId="0" fillId="0" borderId="0" xfId="0" applyAlignment="1">
      <alignment textRotation="73"/>
    </xf>
    <xf numFmtId="1" fontId="0" fillId="0" borderId="0" xfId="0" applyNumberFormat="1" applyFont="1" applyAlignment="1">
      <alignment/>
    </xf>
    <xf numFmtId="0" fontId="6" fillId="35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1" fontId="0" fillId="38" borderId="0" xfId="0" applyNumberFormat="1" applyFont="1" applyFill="1" applyAlignment="1">
      <alignment/>
    </xf>
    <xf numFmtId="0" fontId="0" fillId="38" borderId="15" xfId="0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3" fillId="35" borderId="21" xfId="0" applyNumberFormat="1" applyFont="1" applyFill="1" applyBorder="1" applyAlignment="1">
      <alignment horizontal="center" vertical="center" textRotation="90" wrapText="1"/>
    </xf>
    <xf numFmtId="0" fontId="3" fillId="35" borderId="22" xfId="0" applyNumberFormat="1" applyFont="1" applyFill="1" applyBorder="1" applyAlignment="1">
      <alignment horizontal="center" vertical="center" textRotation="90" wrapText="1"/>
    </xf>
    <xf numFmtId="0" fontId="6" fillId="35" borderId="22" xfId="0" applyNumberFormat="1" applyFont="1" applyFill="1" applyBorder="1" applyAlignment="1">
      <alignment horizontal="center" vertical="center" textRotation="90" wrapText="1"/>
    </xf>
    <xf numFmtId="0" fontId="0" fillId="38" borderId="15" xfId="0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 textRotation="73" wrapText="1"/>
    </xf>
    <xf numFmtId="0" fontId="0" fillId="19" borderId="0" xfId="0" applyFill="1" applyAlignment="1">
      <alignment/>
    </xf>
    <xf numFmtId="0" fontId="6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 vertical="center"/>
    </xf>
    <xf numFmtId="0" fontId="0" fillId="40" borderId="13" xfId="0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3" fillId="41" borderId="22" xfId="0" applyNumberFormat="1" applyFont="1" applyFill="1" applyBorder="1" applyAlignment="1">
      <alignment horizontal="center" vertical="center" textRotation="90" wrapText="1"/>
    </xf>
    <xf numFmtId="0" fontId="6" fillId="17" borderId="10" xfId="0" applyFont="1" applyFill="1" applyBorder="1" applyAlignment="1">
      <alignment horizontal="center"/>
    </xf>
    <xf numFmtId="0" fontId="3" fillId="17" borderId="10" xfId="0" applyNumberFormat="1" applyFont="1" applyFill="1" applyBorder="1" applyAlignment="1">
      <alignment horizontal="center" vertical="center" wrapText="1"/>
    </xf>
    <xf numFmtId="1" fontId="13" fillId="17" borderId="10" xfId="0" applyNumberFormat="1" applyFont="1" applyFill="1" applyBorder="1" applyAlignment="1" applyProtection="1">
      <alignment horizontal="center" vertical="center"/>
      <protection locked="0"/>
    </xf>
    <xf numFmtId="0" fontId="3" fillId="17" borderId="10" xfId="0" applyNumberFormat="1" applyFont="1" applyFill="1" applyBorder="1" applyAlignment="1">
      <alignment horizontal="center" vertical="center" textRotation="73" wrapText="1"/>
    </xf>
    <xf numFmtId="0" fontId="13" fillId="17" borderId="10" xfId="0" applyNumberFormat="1" applyFont="1" applyFill="1" applyBorder="1" applyAlignment="1">
      <alignment horizontal="center" vertical="center" textRotation="73" wrapText="1"/>
    </xf>
    <xf numFmtId="0" fontId="72" fillId="40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 vertical="center" textRotation="73" wrapText="1"/>
    </xf>
    <xf numFmtId="0" fontId="6" fillId="42" borderId="10" xfId="0" applyNumberFormat="1" applyFont="1" applyFill="1" applyBorder="1" applyAlignment="1">
      <alignment horizontal="center" vertical="center" textRotation="73" wrapText="1"/>
    </xf>
    <xf numFmtId="0" fontId="6" fillId="42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2" fillId="18" borderId="10" xfId="0" applyFont="1" applyFill="1" applyBorder="1" applyAlignment="1">
      <alignment horizontal="center"/>
    </xf>
    <xf numFmtId="0" fontId="72" fillId="42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6" fillId="44" borderId="10" xfId="0" applyNumberFormat="1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1" fillId="45" borderId="1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6" fillId="46" borderId="1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 vertical="center"/>
    </xf>
    <xf numFmtId="0" fontId="3" fillId="44" borderId="10" xfId="0" applyNumberFormat="1" applyFont="1" applyFill="1" applyBorder="1" applyAlignment="1">
      <alignment horizontal="center" vertical="center" textRotation="73" wrapText="1"/>
    </xf>
    <xf numFmtId="0" fontId="3" fillId="40" borderId="22" xfId="0" applyNumberFormat="1" applyFont="1" applyFill="1" applyBorder="1" applyAlignment="1">
      <alignment horizontal="center" vertical="center" textRotation="90" wrapText="1"/>
    </xf>
    <xf numFmtId="0" fontId="73" fillId="44" borderId="10" xfId="0" applyNumberFormat="1" applyFont="1" applyFill="1" applyBorder="1" applyAlignment="1">
      <alignment horizontal="center" vertical="center" textRotation="73" wrapText="1"/>
    </xf>
    <xf numFmtId="1" fontId="74" fillId="46" borderId="23" xfId="0" applyNumberFormat="1" applyFont="1" applyFill="1" applyBorder="1" applyAlignment="1">
      <alignment horizontal="center"/>
    </xf>
    <xf numFmtId="1" fontId="75" fillId="46" borderId="23" xfId="0" applyNumberFormat="1" applyFont="1" applyFill="1" applyBorder="1" applyAlignment="1">
      <alignment horizontal="center"/>
    </xf>
    <xf numFmtId="1" fontId="75" fillId="46" borderId="24" xfId="0" applyNumberFormat="1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0" fillId="40" borderId="25" xfId="0" applyFont="1" applyFill="1" applyBorder="1" applyAlignment="1">
      <alignment/>
    </xf>
    <xf numFmtId="0" fontId="0" fillId="40" borderId="25" xfId="0" applyFont="1" applyFill="1" applyBorder="1" applyAlignment="1">
      <alignment horizontal="center"/>
    </xf>
    <xf numFmtId="0" fontId="0" fillId="40" borderId="26" xfId="0" applyFont="1" applyFill="1" applyBorder="1" applyAlignment="1">
      <alignment/>
    </xf>
    <xf numFmtId="0" fontId="0" fillId="40" borderId="26" xfId="0" applyFont="1" applyFill="1" applyBorder="1" applyAlignment="1">
      <alignment horizontal="center"/>
    </xf>
    <xf numFmtId="0" fontId="3" fillId="46" borderId="27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6" fillId="46" borderId="10" xfId="0" applyNumberFormat="1" applyFont="1" applyFill="1" applyBorder="1" applyAlignment="1">
      <alignment horizontal="center" vertical="center" textRotation="73" wrapText="1"/>
    </xf>
    <xf numFmtId="0" fontId="3" fillId="46" borderId="10" xfId="0" applyNumberFormat="1" applyFont="1" applyFill="1" applyBorder="1" applyAlignment="1">
      <alignment horizontal="center" vertical="center" textRotation="73" wrapText="1"/>
    </xf>
    <xf numFmtId="0" fontId="11" fillId="37" borderId="11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5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1" fontId="13" fillId="47" borderId="10" xfId="0" applyNumberFormat="1" applyFont="1" applyFill="1" applyBorder="1" applyAlignment="1" applyProtection="1">
      <alignment horizontal="center" vertical="center"/>
      <protection locked="0"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 quotePrefix="1">
      <alignment horizontal="center"/>
    </xf>
    <xf numFmtId="0" fontId="3" fillId="46" borderId="31" xfId="0" applyNumberFormat="1" applyFont="1" applyFill="1" applyBorder="1" applyAlignment="1">
      <alignment horizontal="center" vertical="center" textRotation="73" wrapText="1"/>
    </xf>
    <xf numFmtId="0" fontId="74" fillId="40" borderId="11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48" borderId="33" xfId="0" applyFont="1" applyFill="1" applyBorder="1" applyAlignment="1">
      <alignment horizontal="center"/>
    </xf>
    <xf numFmtId="0" fontId="9" fillId="46" borderId="10" xfId="0" applyNumberFormat="1" applyFont="1" applyFill="1" applyBorder="1" applyAlignment="1">
      <alignment horizontal="center"/>
    </xf>
    <xf numFmtId="0" fontId="9" fillId="44" borderId="10" xfId="0" applyNumberFormat="1" applyFont="1" applyFill="1" applyBorder="1" applyAlignment="1">
      <alignment horizontal="center"/>
    </xf>
    <xf numFmtId="0" fontId="9" fillId="42" borderId="10" xfId="0" applyNumberFormat="1" applyFont="1" applyFill="1" applyBorder="1" applyAlignment="1">
      <alignment horizontal="center"/>
    </xf>
    <xf numFmtId="0" fontId="0" fillId="49" borderId="10" xfId="0" applyFill="1" applyBorder="1" applyAlignment="1">
      <alignment/>
    </xf>
    <xf numFmtId="0" fontId="6" fillId="49" borderId="10" xfId="0" applyNumberFormat="1" applyFont="1" applyFill="1" applyBorder="1" applyAlignment="1">
      <alignment horizontal="center" vertical="center" textRotation="73" wrapText="1"/>
    </xf>
    <xf numFmtId="0" fontId="6" fillId="49" borderId="10" xfId="0" applyNumberFormat="1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/>
    </xf>
    <xf numFmtId="0" fontId="11" fillId="42" borderId="0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center"/>
    </xf>
    <xf numFmtId="0" fontId="6" fillId="41" borderId="22" xfId="0" applyNumberFormat="1" applyFont="1" applyFill="1" applyBorder="1" applyAlignment="1">
      <alignment horizontal="center" vertical="center" textRotation="90" wrapText="1"/>
    </xf>
    <xf numFmtId="0" fontId="7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72" fillId="19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35" borderId="11" xfId="0" applyFont="1" applyFill="1" applyBorder="1" applyAlignment="1">
      <alignment horizontal="center"/>
    </xf>
    <xf numFmtId="0" fontId="75" fillId="40" borderId="14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 vertical="center"/>
    </xf>
    <xf numFmtId="0" fontId="77" fillId="40" borderId="10" xfId="0" applyNumberFormat="1" applyFont="1" applyFill="1" applyBorder="1" applyAlignment="1">
      <alignment horizontal="center" vertical="center" wrapText="1"/>
    </xf>
    <xf numFmtId="0" fontId="78" fillId="40" borderId="10" xfId="0" applyNumberFormat="1" applyFont="1" applyFill="1" applyBorder="1" applyAlignment="1">
      <alignment horizontal="center" vertical="center" wrapText="1"/>
    </xf>
    <xf numFmtId="0" fontId="79" fillId="40" borderId="10" xfId="0" applyNumberFormat="1" applyFont="1" applyFill="1" applyBorder="1" applyAlignment="1">
      <alignment horizontal="center" vertical="center" wrapText="1"/>
    </xf>
    <xf numFmtId="0" fontId="80" fillId="40" borderId="10" xfId="0" applyNumberFormat="1" applyFont="1" applyFill="1" applyBorder="1" applyAlignment="1">
      <alignment horizontal="center" vertical="center" wrapText="1"/>
    </xf>
    <xf numFmtId="0" fontId="14" fillId="4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38" borderId="15" xfId="0" applyFont="1" applyFill="1" applyBorder="1" applyAlignment="1">
      <alignment/>
    </xf>
    <xf numFmtId="0" fontId="17" fillId="38" borderId="0" xfId="0" applyFont="1" applyFill="1" applyBorder="1" applyAlignment="1">
      <alignment horizontal="center" vertical="center"/>
    </xf>
    <xf numFmtId="0" fontId="14" fillId="38" borderId="0" xfId="0" applyFont="1" applyFill="1" applyAlignment="1">
      <alignment/>
    </xf>
    <xf numFmtId="0" fontId="14" fillId="40" borderId="25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14" fillId="40" borderId="26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5" fillId="35" borderId="11" xfId="0" applyFont="1" applyFill="1" applyBorder="1" applyAlignment="1">
      <alignment horizontal="center"/>
    </xf>
    <xf numFmtId="0" fontId="3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9" fillId="50" borderId="37" xfId="0" applyNumberFormat="1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1" fontId="9" fillId="51" borderId="37" xfId="0" applyNumberFormat="1" applyFont="1" applyFill="1" applyBorder="1" applyAlignment="1">
      <alignment horizontal="center" vertical="center"/>
    </xf>
    <xf numFmtId="1" fontId="9" fillId="51" borderId="21" xfId="0" applyNumberFormat="1" applyFont="1" applyFill="1" applyBorder="1" applyAlignment="1">
      <alignment horizontal="center" vertical="center"/>
    </xf>
    <xf numFmtId="1" fontId="9" fillId="51" borderId="38" xfId="0" applyNumberFormat="1" applyFont="1" applyFill="1" applyBorder="1" applyAlignment="1">
      <alignment horizontal="center" vertical="center"/>
    </xf>
    <xf numFmtId="1" fontId="9" fillId="50" borderId="38" xfId="0" applyNumberFormat="1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6" fillId="42" borderId="39" xfId="0" applyFont="1" applyFill="1" applyBorder="1" applyAlignment="1">
      <alignment vertical="center"/>
    </xf>
    <xf numFmtId="0" fontId="6" fillId="42" borderId="38" xfId="0" applyFont="1" applyFill="1" applyBorder="1" applyAlignment="1">
      <alignment vertical="center"/>
    </xf>
    <xf numFmtId="0" fontId="6" fillId="42" borderId="40" xfId="0" applyFont="1" applyFill="1" applyBorder="1" applyAlignment="1">
      <alignment vertical="center"/>
    </xf>
    <xf numFmtId="0" fontId="6" fillId="44" borderId="39" xfId="0" applyFont="1" applyFill="1" applyBorder="1" applyAlignment="1">
      <alignment vertical="center"/>
    </xf>
    <xf numFmtId="0" fontId="6" fillId="44" borderId="38" xfId="0" applyFont="1" applyFill="1" applyBorder="1" applyAlignment="1">
      <alignment vertical="center"/>
    </xf>
    <xf numFmtId="0" fontId="6" fillId="44" borderId="40" xfId="0" applyFont="1" applyFill="1" applyBorder="1" applyAlignment="1">
      <alignment vertical="center"/>
    </xf>
    <xf numFmtId="0" fontId="6" fillId="46" borderId="39" xfId="0" applyFont="1" applyFill="1" applyBorder="1" applyAlignment="1">
      <alignment vertical="center"/>
    </xf>
    <xf numFmtId="0" fontId="6" fillId="46" borderId="38" xfId="0" applyFont="1" applyFill="1" applyBorder="1" applyAlignment="1">
      <alignment vertical="center"/>
    </xf>
    <xf numFmtId="0" fontId="6" fillId="46" borderId="40" xfId="0" applyFont="1" applyFill="1" applyBorder="1" applyAlignment="1">
      <alignment vertical="center"/>
    </xf>
    <xf numFmtId="0" fontId="21" fillId="38" borderId="0" xfId="0" applyFont="1" applyFill="1" applyAlignment="1">
      <alignment horizontal="center" vertical="center"/>
    </xf>
    <xf numFmtId="1" fontId="21" fillId="38" borderId="0" xfId="0" applyNumberFormat="1" applyFont="1" applyFill="1" applyAlignment="1">
      <alignment horizontal="center" vertical="center"/>
    </xf>
    <xf numFmtId="1" fontId="20" fillId="52" borderId="41" xfId="0" applyNumberFormat="1" applyFont="1" applyFill="1" applyBorder="1" applyAlignment="1">
      <alignment horizontal="center" vertical="center"/>
    </xf>
    <xf numFmtId="0" fontId="81" fillId="40" borderId="10" xfId="0" applyNumberFormat="1" applyFont="1" applyFill="1" applyBorder="1" applyAlignment="1">
      <alignment horizontal="center" vertical="center" wrapText="1"/>
    </xf>
    <xf numFmtId="0" fontId="82" fillId="40" borderId="10" xfId="0" applyNumberFormat="1" applyFont="1" applyFill="1" applyBorder="1" applyAlignment="1">
      <alignment horizontal="center" vertical="center" wrapText="1"/>
    </xf>
    <xf numFmtId="0" fontId="83" fillId="40" borderId="10" xfId="0" applyNumberFormat="1" applyFont="1" applyFill="1" applyBorder="1" applyAlignment="1">
      <alignment horizontal="center" vertical="center" wrapText="1"/>
    </xf>
    <xf numFmtId="0" fontId="84" fillId="40" borderId="10" xfId="0" applyNumberFormat="1" applyFont="1" applyFill="1" applyBorder="1" applyAlignment="1">
      <alignment horizontal="center" vertical="center" wrapText="1"/>
    </xf>
    <xf numFmtId="0" fontId="85" fillId="38" borderId="15" xfId="0" applyFont="1" applyFill="1" applyBorder="1" applyAlignment="1">
      <alignment/>
    </xf>
    <xf numFmtId="0" fontId="86" fillId="38" borderId="0" xfId="0" applyFont="1" applyFill="1" applyBorder="1" applyAlignment="1">
      <alignment horizontal="center" vertical="center"/>
    </xf>
    <xf numFmtId="0" fontId="85" fillId="38" borderId="0" xfId="0" applyFont="1" applyFill="1" applyAlignment="1">
      <alignment/>
    </xf>
    <xf numFmtId="0" fontId="85" fillId="40" borderId="25" xfId="0" applyFont="1" applyFill="1" applyBorder="1" applyAlignment="1">
      <alignment/>
    </xf>
    <xf numFmtId="0" fontId="85" fillId="40" borderId="0" xfId="0" applyFont="1" applyFill="1" applyBorder="1" applyAlignment="1">
      <alignment/>
    </xf>
    <xf numFmtId="0" fontId="87" fillId="40" borderId="0" xfId="0" applyFont="1" applyFill="1" applyBorder="1" applyAlignment="1">
      <alignment horizontal="center"/>
    </xf>
    <xf numFmtId="0" fontId="85" fillId="40" borderId="26" xfId="0" applyFont="1" applyFill="1" applyBorder="1" applyAlignment="1">
      <alignment/>
    </xf>
    <xf numFmtId="0" fontId="85" fillId="38" borderId="0" xfId="0" applyFont="1" applyFill="1" applyBorder="1" applyAlignment="1">
      <alignment/>
    </xf>
    <xf numFmtId="0" fontId="87" fillId="42" borderId="38" xfId="0" applyFont="1" applyFill="1" applyBorder="1" applyAlignment="1">
      <alignment vertical="center"/>
    </xf>
    <xf numFmtId="0" fontId="87" fillId="44" borderId="38" xfId="0" applyFont="1" applyFill="1" applyBorder="1" applyAlignment="1">
      <alignment vertical="center"/>
    </xf>
    <xf numFmtId="0" fontId="87" fillId="46" borderId="38" xfId="0" applyFont="1" applyFill="1" applyBorder="1" applyAlignment="1">
      <alignment vertical="center"/>
    </xf>
    <xf numFmtId="1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6" fillId="35" borderId="42" xfId="0" applyFont="1" applyFill="1" applyBorder="1" applyAlignment="1">
      <alignment horizontal="center"/>
    </xf>
    <xf numFmtId="0" fontId="6" fillId="53" borderId="10" xfId="0" applyFont="1" applyFill="1" applyBorder="1" applyAlignment="1">
      <alignment/>
    </xf>
    <xf numFmtId="1" fontId="74" fillId="46" borderId="19" xfId="0" applyNumberFormat="1" applyFont="1" applyFill="1" applyBorder="1" applyAlignment="1">
      <alignment horizontal="center"/>
    </xf>
    <xf numFmtId="0" fontId="74" fillId="35" borderId="14" xfId="0" applyFont="1" applyFill="1" applyBorder="1" applyAlignment="1">
      <alignment horizontal="center"/>
    </xf>
    <xf numFmtId="0" fontId="5" fillId="40" borderId="19" xfId="0" applyFont="1" applyFill="1" applyBorder="1" applyAlignment="1">
      <alignment horizontal="center"/>
    </xf>
    <xf numFmtId="0" fontId="74" fillId="51" borderId="41" xfId="0" applyFont="1" applyFill="1" applyBorder="1" applyAlignment="1">
      <alignment horizontal="center" vertical="center"/>
    </xf>
    <xf numFmtId="0" fontId="3" fillId="35" borderId="43" xfId="0" applyNumberFormat="1" applyFont="1" applyFill="1" applyBorder="1" applyAlignment="1">
      <alignment horizontal="center" vertical="center" textRotation="90" wrapText="1"/>
    </xf>
    <xf numFmtId="0" fontId="6" fillId="54" borderId="10" xfId="0" applyNumberFormat="1" applyFont="1" applyFill="1" applyBorder="1" applyAlignment="1">
      <alignment horizontal="center" vertical="center"/>
    </xf>
    <xf numFmtId="1" fontId="0" fillId="49" borderId="0" xfId="0" applyNumberFormat="1" applyFont="1" applyFill="1" applyAlignment="1">
      <alignment textRotation="73"/>
    </xf>
    <xf numFmtId="1" fontId="0" fillId="49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40" borderId="11" xfId="0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55" borderId="35" xfId="0" applyFont="1" applyFill="1" applyBorder="1" applyAlignment="1">
      <alignment horizontal="center"/>
    </xf>
    <xf numFmtId="0" fontId="22" fillId="56" borderId="44" xfId="0" applyFont="1" applyFill="1" applyBorder="1" applyAlignment="1">
      <alignment horizontal="center"/>
    </xf>
    <xf numFmtId="0" fontId="22" fillId="55" borderId="35" xfId="0" applyFont="1" applyFill="1" applyBorder="1" applyAlignment="1">
      <alignment horizontal="center"/>
    </xf>
    <xf numFmtId="0" fontId="73" fillId="56" borderId="44" xfId="0" applyFont="1" applyFill="1" applyBorder="1" applyAlignment="1">
      <alignment horizontal="center"/>
    </xf>
    <xf numFmtId="0" fontId="73" fillId="48" borderId="44" xfId="0" applyFont="1" applyFill="1" applyBorder="1" applyAlignment="1">
      <alignment horizontal="center"/>
    </xf>
    <xf numFmtId="0" fontId="88" fillId="48" borderId="44" xfId="0" applyFont="1" applyFill="1" applyBorder="1" applyAlignment="1">
      <alignment horizontal="center"/>
    </xf>
    <xf numFmtId="0" fontId="73" fillId="48" borderId="45" xfId="0" applyFont="1" applyFill="1" applyBorder="1" applyAlignment="1">
      <alignment horizontal="center"/>
    </xf>
    <xf numFmtId="0" fontId="3" fillId="44" borderId="31" xfId="0" applyNumberFormat="1" applyFont="1" applyFill="1" applyBorder="1" applyAlignment="1">
      <alignment horizontal="center" vertical="center" textRotation="73" wrapText="1"/>
    </xf>
    <xf numFmtId="0" fontId="75" fillId="40" borderId="34" xfId="0" applyFont="1" applyFill="1" applyBorder="1" applyAlignment="1">
      <alignment horizontal="center"/>
    </xf>
    <xf numFmtId="0" fontId="75" fillId="45" borderId="11" xfId="0" applyFont="1" applyFill="1" applyBorder="1" applyAlignment="1">
      <alignment horizontal="center"/>
    </xf>
    <xf numFmtId="0" fontId="6" fillId="45" borderId="41" xfId="0" applyFont="1" applyFill="1" applyBorder="1" applyAlignment="1">
      <alignment horizontal="center"/>
    </xf>
    <xf numFmtId="0" fontId="72" fillId="43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4" fillId="48" borderId="44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0" fillId="49" borderId="0" xfId="0" applyFill="1" applyAlignment="1">
      <alignment textRotation="73"/>
    </xf>
    <xf numFmtId="0" fontId="4" fillId="49" borderId="10" xfId="0" applyNumberFormat="1" applyFont="1" applyFill="1" applyBorder="1" applyAlignment="1">
      <alignment horizontal="center"/>
    </xf>
    <xf numFmtId="0" fontId="75" fillId="44" borderId="10" xfId="0" applyNumberFormat="1" applyFont="1" applyFill="1" applyBorder="1" applyAlignment="1">
      <alignment horizontal="center" vertical="center" textRotation="73" wrapText="1"/>
    </xf>
    <xf numFmtId="0" fontId="15" fillId="57" borderId="0" xfId="0" applyFont="1" applyFill="1" applyAlignment="1">
      <alignment horizontal="center" vertical="center" wrapText="1"/>
    </xf>
    <xf numFmtId="0" fontId="72" fillId="58" borderId="10" xfId="0" applyFont="1" applyFill="1" applyBorder="1" applyAlignment="1">
      <alignment horizontal="center"/>
    </xf>
    <xf numFmtId="0" fontId="6" fillId="58" borderId="10" xfId="0" applyFont="1" applyFill="1" applyBorder="1" applyAlignment="1">
      <alignment horizontal="center"/>
    </xf>
    <xf numFmtId="0" fontId="3" fillId="58" borderId="10" xfId="0" applyNumberFormat="1" applyFont="1" applyFill="1" applyBorder="1" applyAlignment="1">
      <alignment horizontal="center" vertical="center" wrapText="1"/>
    </xf>
    <xf numFmtId="0" fontId="3" fillId="59" borderId="10" xfId="0" applyNumberFormat="1" applyFont="1" applyFill="1" applyBorder="1" applyAlignment="1">
      <alignment horizontal="center" vertical="center" textRotation="73" wrapText="1"/>
    </xf>
    <xf numFmtId="0" fontId="3" fillId="59" borderId="10" xfId="0" applyNumberFormat="1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/>
    </xf>
    <xf numFmtId="0" fontId="3" fillId="59" borderId="46" xfId="0" applyNumberFormat="1" applyFont="1" applyFill="1" applyBorder="1" applyAlignment="1">
      <alignment horizontal="center" vertical="center" wrapText="1"/>
    </xf>
    <xf numFmtId="0" fontId="6" fillId="40" borderId="47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42" borderId="46" xfId="0" applyFont="1" applyFill="1" applyBorder="1" applyAlignment="1">
      <alignment horizontal="center"/>
    </xf>
    <xf numFmtId="0" fontId="6" fillId="44" borderId="46" xfId="0" applyNumberFormat="1" applyFont="1" applyFill="1" applyBorder="1" applyAlignment="1">
      <alignment horizontal="center"/>
    </xf>
    <xf numFmtId="1" fontId="0" fillId="49" borderId="46" xfId="0" applyNumberFormat="1" applyFill="1" applyBorder="1" applyAlignment="1">
      <alignment/>
    </xf>
    <xf numFmtId="0" fontId="6" fillId="42" borderId="46" xfId="0" applyNumberFormat="1" applyFont="1" applyFill="1" applyBorder="1" applyAlignment="1">
      <alignment horizontal="center"/>
    </xf>
    <xf numFmtId="0" fontId="6" fillId="46" borderId="46" xfId="0" applyNumberFormat="1" applyFont="1" applyFill="1" applyBorder="1" applyAlignment="1">
      <alignment horizontal="center"/>
    </xf>
    <xf numFmtId="0" fontId="6" fillId="49" borderId="4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40" borderId="46" xfId="0" applyNumberFormat="1" applyFont="1" applyFill="1" applyBorder="1" applyAlignment="1">
      <alignment horizontal="center" vertical="center"/>
    </xf>
    <xf numFmtId="0" fontId="3" fillId="40" borderId="46" xfId="0" applyFont="1" applyFill="1" applyBorder="1" applyAlignment="1">
      <alignment horizontal="center"/>
    </xf>
    <xf numFmtId="0" fontId="6" fillId="17" borderId="46" xfId="0" applyFont="1" applyFill="1" applyBorder="1" applyAlignment="1">
      <alignment horizontal="center"/>
    </xf>
    <xf numFmtId="0" fontId="3" fillId="17" borderId="46" xfId="0" applyNumberFormat="1" applyFont="1" applyFill="1" applyBorder="1" applyAlignment="1">
      <alignment horizontal="center" vertical="center" wrapText="1"/>
    </xf>
    <xf numFmtId="1" fontId="13" fillId="17" borderId="46" xfId="0" applyNumberFormat="1" applyFont="1" applyFill="1" applyBorder="1" applyAlignment="1" applyProtection="1">
      <alignment horizontal="center" vertical="center"/>
      <protection locked="0"/>
    </xf>
    <xf numFmtId="0" fontId="72" fillId="40" borderId="46" xfId="0" applyFont="1" applyFill="1" applyBorder="1" applyAlignment="1">
      <alignment horizontal="center"/>
    </xf>
    <xf numFmtId="0" fontId="72" fillId="28" borderId="10" xfId="0" applyFont="1" applyFill="1" applyBorder="1" applyAlignment="1">
      <alignment horizontal="center"/>
    </xf>
    <xf numFmtId="0" fontId="72" fillId="60" borderId="10" xfId="0" applyFont="1" applyFill="1" applyBorder="1" applyAlignment="1">
      <alignment horizontal="center"/>
    </xf>
    <xf numFmtId="0" fontId="6" fillId="61" borderId="10" xfId="0" applyNumberFormat="1" applyFont="1" applyFill="1" applyBorder="1" applyAlignment="1">
      <alignment horizontal="center" vertical="center"/>
    </xf>
    <xf numFmtId="0" fontId="6" fillId="62" borderId="10" xfId="0" applyNumberFormat="1" applyFont="1" applyFill="1" applyBorder="1" applyAlignment="1">
      <alignment horizontal="center" vertical="center"/>
    </xf>
    <xf numFmtId="0" fontId="6" fillId="62" borderId="10" xfId="0" applyFont="1" applyFill="1" applyBorder="1" applyAlignment="1">
      <alignment horizontal="center" vertical="center"/>
    </xf>
    <xf numFmtId="0" fontId="4" fillId="62" borderId="10" xfId="0" applyNumberFormat="1" applyFont="1" applyFill="1" applyBorder="1" applyAlignment="1">
      <alignment horizontal="center" vertical="center" wrapText="1"/>
    </xf>
    <xf numFmtId="0" fontId="3" fillId="62" borderId="10" xfId="0" applyFont="1" applyFill="1" applyBorder="1" applyAlignment="1">
      <alignment horizontal="center"/>
    </xf>
    <xf numFmtId="0" fontId="79" fillId="62" borderId="10" xfId="0" applyNumberFormat="1" applyFont="1" applyFill="1" applyBorder="1" applyAlignment="1">
      <alignment horizontal="center" vertical="center" wrapText="1"/>
    </xf>
    <xf numFmtId="0" fontId="6" fillId="62" borderId="10" xfId="0" applyFont="1" applyFill="1" applyBorder="1" applyAlignment="1">
      <alignment horizontal="center"/>
    </xf>
    <xf numFmtId="0" fontId="3" fillId="62" borderId="10" xfId="0" applyNumberFormat="1" applyFont="1" applyFill="1" applyBorder="1" applyAlignment="1">
      <alignment horizontal="center" vertical="center" wrapText="1"/>
    </xf>
    <xf numFmtId="1" fontId="13" fillId="62" borderId="10" xfId="0" applyNumberFormat="1" applyFont="1" applyFill="1" applyBorder="1" applyAlignment="1" applyProtection="1">
      <alignment horizontal="center" vertical="center"/>
      <protection locked="0"/>
    </xf>
    <xf numFmtId="0" fontId="4" fillId="62" borderId="10" xfId="0" applyFont="1" applyFill="1" applyBorder="1" applyAlignment="1">
      <alignment horizontal="center"/>
    </xf>
    <xf numFmtId="0" fontId="23" fillId="62" borderId="10" xfId="0" applyFont="1" applyFill="1" applyBorder="1" applyAlignment="1">
      <alignment horizontal="center" vertical="center"/>
    </xf>
    <xf numFmtId="0" fontId="23" fillId="62" borderId="10" xfId="0" applyNumberFormat="1" applyFont="1" applyFill="1" applyBorder="1" applyAlignment="1">
      <alignment horizontal="center" vertical="center"/>
    </xf>
    <xf numFmtId="0" fontId="3" fillId="62" borderId="10" xfId="0" applyNumberFormat="1" applyFont="1" applyFill="1" applyBorder="1" applyAlignment="1">
      <alignment horizontal="center"/>
    </xf>
    <xf numFmtId="0" fontId="4" fillId="62" borderId="10" xfId="0" applyNumberFormat="1" applyFont="1" applyFill="1" applyBorder="1" applyAlignment="1">
      <alignment horizontal="center"/>
    </xf>
    <xf numFmtId="1" fontId="74" fillId="62" borderId="10" xfId="0" applyNumberFormat="1" applyFont="1" applyFill="1" applyBorder="1" applyAlignment="1">
      <alignment horizontal="center"/>
    </xf>
    <xf numFmtId="0" fontId="9" fillId="42" borderId="10" xfId="0" applyNumberFormat="1" applyFont="1" applyFill="1" applyBorder="1" applyAlignment="1">
      <alignment horizontal="center" vertical="center"/>
    </xf>
    <xf numFmtId="1" fontId="3" fillId="62" borderId="10" xfId="0" applyNumberFormat="1" applyFont="1" applyFill="1" applyBorder="1" applyAlignment="1">
      <alignment horizontal="center" vertical="center"/>
    </xf>
    <xf numFmtId="0" fontId="9" fillId="28" borderId="10" xfId="0" applyNumberFormat="1" applyFont="1" applyFill="1" applyBorder="1" applyAlignment="1">
      <alignment horizontal="center" vertical="center"/>
    </xf>
    <xf numFmtId="0" fontId="9" fillId="60" borderId="10" xfId="0" applyNumberFormat="1" applyFont="1" applyFill="1" applyBorder="1" applyAlignment="1">
      <alignment horizontal="center" vertical="center"/>
    </xf>
    <xf numFmtId="0" fontId="9" fillId="62" borderId="10" xfId="0" applyNumberFormat="1" applyFont="1" applyFill="1" applyBorder="1" applyAlignment="1">
      <alignment horizontal="center" vertical="center"/>
    </xf>
    <xf numFmtId="0" fontId="9" fillId="62" borderId="10" xfId="0" applyNumberFormat="1" applyFont="1" applyFill="1" applyBorder="1" applyAlignment="1">
      <alignment horizontal="center"/>
    </xf>
    <xf numFmtId="0" fontId="9" fillId="40" borderId="10" xfId="0" applyNumberFormat="1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/>
    </xf>
    <xf numFmtId="0" fontId="78" fillId="40" borderId="46" xfId="0" applyNumberFormat="1" applyFont="1" applyFill="1" applyBorder="1" applyAlignment="1">
      <alignment horizontal="center" vertical="center" wrapText="1"/>
    </xf>
    <xf numFmtId="0" fontId="6" fillId="42" borderId="48" xfId="0" applyFont="1" applyFill="1" applyBorder="1" applyAlignment="1">
      <alignment horizontal="center"/>
    </xf>
    <xf numFmtId="1" fontId="3" fillId="62" borderId="10" xfId="0" applyNumberFormat="1" applyFont="1" applyFill="1" applyBorder="1" applyAlignment="1">
      <alignment/>
    </xf>
    <xf numFmtId="0" fontId="6" fillId="62" borderId="10" xfId="0" applyNumberFormat="1" applyFont="1" applyFill="1" applyBorder="1" applyAlignment="1">
      <alignment horizontal="center"/>
    </xf>
    <xf numFmtId="0" fontId="23" fillId="62" borderId="10" xfId="0" applyNumberFormat="1" applyFont="1" applyFill="1" applyBorder="1" applyAlignment="1">
      <alignment horizontal="center"/>
    </xf>
    <xf numFmtId="0" fontId="0" fillId="62" borderId="10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3" fillId="40" borderId="47" xfId="0" applyFont="1" applyFill="1" applyBorder="1" applyAlignment="1">
      <alignment horizontal="center"/>
    </xf>
    <xf numFmtId="0" fontId="3" fillId="59" borderId="47" xfId="0" applyNumberFormat="1" applyFont="1" applyFill="1" applyBorder="1" applyAlignment="1">
      <alignment horizontal="center" vertical="center" wrapText="1"/>
    </xf>
    <xf numFmtId="0" fontId="14" fillId="62" borderId="10" xfId="0" applyFont="1" applyFill="1" applyBorder="1" applyAlignment="1">
      <alignment/>
    </xf>
    <xf numFmtId="0" fontId="6" fillId="17" borderId="47" xfId="0" applyFont="1" applyFill="1" applyBorder="1" applyAlignment="1">
      <alignment horizontal="center"/>
    </xf>
    <xf numFmtId="0" fontId="0" fillId="62" borderId="10" xfId="0" applyFont="1" applyFill="1" applyBorder="1" applyAlignment="1">
      <alignment horizontal="center"/>
    </xf>
    <xf numFmtId="0" fontId="3" fillId="17" borderId="47" xfId="0" applyNumberFormat="1" applyFont="1" applyFill="1" applyBorder="1" applyAlignment="1">
      <alignment horizontal="center" vertical="center" wrapText="1"/>
    </xf>
    <xf numFmtId="1" fontId="13" fillId="17" borderId="47" xfId="0" applyNumberFormat="1" applyFont="1" applyFill="1" applyBorder="1" applyAlignment="1" applyProtection="1">
      <alignment horizontal="center" vertical="center"/>
      <protection locked="0"/>
    </xf>
    <xf numFmtId="0" fontId="72" fillId="40" borderId="47" xfId="0" applyFont="1" applyFill="1" applyBorder="1" applyAlignment="1">
      <alignment horizontal="center"/>
    </xf>
    <xf numFmtId="0" fontId="14" fillId="62" borderId="10" xfId="0" applyFont="1" applyFill="1" applyBorder="1" applyAlignment="1">
      <alignment horizontal="center"/>
    </xf>
    <xf numFmtId="0" fontId="10" fillId="35" borderId="46" xfId="0" applyFont="1" applyFill="1" applyBorder="1" applyAlignment="1">
      <alignment horizontal="center" vertical="center"/>
    </xf>
    <xf numFmtId="0" fontId="6" fillId="42" borderId="47" xfId="0" applyFont="1" applyFill="1" applyBorder="1" applyAlignment="1">
      <alignment horizontal="center"/>
    </xf>
    <xf numFmtId="0" fontId="9" fillId="62" borderId="10" xfId="0" applyFont="1" applyFill="1" applyBorder="1" applyAlignment="1">
      <alignment horizontal="center"/>
    </xf>
    <xf numFmtId="0" fontId="6" fillId="42" borderId="49" xfId="0" applyFont="1" applyFill="1" applyBorder="1" applyAlignment="1">
      <alignment horizontal="center"/>
    </xf>
    <xf numFmtId="0" fontId="6" fillId="44" borderId="47" xfId="0" applyNumberFormat="1" applyFont="1" applyFill="1" applyBorder="1" applyAlignment="1">
      <alignment horizontal="center"/>
    </xf>
    <xf numFmtId="1" fontId="0" fillId="49" borderId="47" xfId="0" applyNumberFormat="1" applyFill="1" applyBorder="1" applyAlignment="1">
      <alignment/>
    </xf>
    <xf numFmtId="0" fontId="6" fillId="42" borderId="47" xfId="0" applyNumberFormat="1" applyFont="1" applyFill="1" applyBorder="1" applyAlignment="1">
      <alignment horizontal="center"/>
    </xf>
    <xf numFmtId="0" fontId="6" fillId="46" borderId="47" xfId="0" applyNumberFormat="1" applyFont="1" applyFill="1" applyBorder="1" applyAlignment="1">
      <alignment horizontal="center"/>
    </xf>
    <xf numFmtId="0" fontId="6" fillId="49" borderId="47" xfId="0" applyNumberFormat="1" applyFont="1" applyFill="1" applyBorder="1" applyAlignment="1">
      <alignment horizontal="center"/>
    </xf>
    <xf numFmtId="0" fontId="77" fillId="40" borderId="47" xfId="0" applyNumberFormat="1" applyFont="1" applyFill="1" applyBorder="1" applyAlignment="1">
      <alignment horizontal="center" vertical="center" wrapText="1"/>
    </xf>
    <xf numFmtId="0" fontId="82" fillId="40" borderId="46" xfId="0" applyNumberFormat="1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/>
    </xf>
    <xf numFmtId="0" fontId="75" fillId="45" borderId="14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4" fillId="62" borderId="10" xfId="0" applyFont="1" applyFill="1" applyBorder="1" applyAlignment="1">
      <alignment horizontal="center" vertical="center"/>
    </xf>
    <xf numFmtId="0" fontId="4" fillId="60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9" fillId="61" borderId="10" xfId="0" applyNumberFormat="1" applyFont="1" applyFill="1" applyBorder="1" applyAlignment="1">
      <alignment horizontal="center" vertical="center"/>
    </xf>
    <xf numFmtId="1" fontId="20" fillId="42" borderId="39" xfId="0" applyNumberFormat="1" applyFont="1" applyFill="1" applyBorder="1" applyAlignment="1">
      <alignment horizontal="center" vertical="center"/>
    </xf>
    <xf numFmtId="0" fontId="20" fillId="42" borderId="40" xfId="0" applyFont="1" applyFill="1" applyBorder="1" applyAlignment="1">
      <alignment horizontal="center" vertical="center"/>
    </xf>
    <xf numFmtId="1" fontId="20" fillId="44" borderId="39" xfId="0" applyNumberFormat="1" applyFont="1" applyFill="1" applyBorder="1" applyAlignment="1">
      <alignment horizontal="center" vertical="center"/>
    </xf>
    <xf numFmtId="0" fontId="20" fillId="44" borderId="40" xfId="0" applyFont="1" applyFill="1" applyBorder="1" applyAlignment="1">
      <alignment horizontal="center" vertical="center"/>
    </xf>
    <xf numFmtId="1" fontId="20" fillId="46" borderId="39" xfId="0" applyNumberFormat="1" applyFont="1" applyFill="1" applyBorder="1" applyAlignment="1">
      <alignment horizontal="center" vertical="center"/>
    </xf>
    <xf numFmtId="0" fontId="20" fillId="46" borderId="40" xfId="0" applyFont="1" applyFill="1" applyBorder="1" applyAlignment="1">
      <alignment horizontal="center" vertical="center"/>
    </xf>
    <xf numFmtId="1" fontId="19" fillId="43" borderId="39" xfId="0" applyNumberFormat="1" applyFont="1" applyFill="1" applyBorder="1" applyAlignment="1">
      <alignment horizontal="center" vertical="center"/>
    </xf>
    <xf numFmtId="1" fontId="19" fillId="43" borderId="40" xfId="0" applyNumberFormat="1" applyFont="1" applyFill="1" applyBorder="1" applyAlignment="1">
      <alignment horizontal="center" vertical="center"/>
    </xf>
    <xf numFmtId="0" fontId="6" fillId="48" borderId="50" xfId="0" applyFont="1" applyFill="1" applyBorder="1" applyAlignment="1">
      <alignment horizontal="center" vertical="center"/>
    </xf>
    <xf numFmtId="0" fontId="6" fillId="48" borderId="51" xfId="0" applyFont="1" applyFill="1" applyBorder="1" applyAlignment="1">
      <alignment horizontal="center" vertical="center"/>
    </xf>
    <xf numFmtId="0" fontId="6" fillId="48" borderId="52" xfId="0" applyFont="1" applyFill="1" applyBorder="1" applyAlignment="1">
      <alignment horizontal="center" vertical="center"/>
    </xf>
    <xf numFmtId="1" fontId="9" fillId="51" borderId="53" xfId="0" applyNumberFormat="1" applyFont="1" applyFill="1" applyBorder="1" applyAlignment="1">
      <alignment horizontal="center" vertical="center"/>
    </xf>
    <xf numFmtId="1" fontId="9" fillId="51" borderId="23" xfId="0" applyNumberFormat="1" applyFont="1" applyFill="1" applyBorder="1" applyAlignment="1">
      <alignment horizontal="center" vertical="center"/>
    </xf>
    <xf numFmtId="1" fontId="9" fillId="51" borderId="24" xfId="0" applyNumberFormat="1" applyFont="1" applyFill="1" applyBorder="1" applyAlignment="1">
      <alignment horizontal="center" vertical="center"/>
    </xf>
    <xf numFmtId="1" fontId="9" fillId="50" borderId="53" xfId="0" applyNumberFormat="1" applyFont="1" applyFill="1" applyBorder="1" applyAlignment="1">
      <alignment horizontal="center" vertical="center"/>
    </xf>
    <xf numFmtId="1" fontId="9" fillId="50" borderId="23" xfId="0" applyNumberFormat="1" applyFont="1" applyFill="1" applyBorder="1" applyAlignment="1">
      <alignment horizontal="center" vertical="center"/>
    </xf>
    <xf numFmtId="1" fontId="9" fillId="50" borderId="24" xfId="0" applyNumberFormat="1" applyFont="1" applyFill="1" applyBorder="1" applyAlignment="1">
      <alignment horizontal="center" vertical="center"/>
    </xf>
    <xf numFmtId="0" fontId="9" fillId="63" borderId="39" xfId="0" applyFont="1" applyFill="1" applyBorder="1" applyAlignment="1">
      <alignment horizontal="center" vertical="center"/>
    </xf>
    <xf numFmtId="0" fontId="9" fillId="63" borderId="38" xfId="0" applyFont="1" applyFill="1" applyBorder="1" applyAlignment="1">
      <alignment horizontal="center" vertical="center"/>
    </xf>
    <xf numFmtId="0" fontId="9" fillId="63" borderId="40" xfId="0" applyFont="1" applyFill="1" applyBorder="1" applyAlignment="1">
      <alignment horizontal="center" vertical="center"/>
    </xf>
    <xf numFmtId="0" fontId="6" fillId="52" borderId="39" xfId="0" applyFont="1" applyFill="1" applyBorder="1" applyAlignment="1">
      <alignment horizontal="center" vertical="center"/>
    </xf>
    <xf numFmtId="0" fontId="6" fillId="52" borderId="38" xfId="0" applyFont="1" applyFill="1" applyBorder="1" applyAlignment="1">
      <alignment horizontal="center" vertical="center"/>
    </xf>
    <xf numFmtId="1" fontId="19" fillId="12" borderId="39" xfId="0" applyNumberFormat="1" applyFont="1" applyFill="1" applyBorder="1" applyAlignment="1">
      <alignment horizontal="center" vertical="center"/>
    </xf>
    <xf numFmtId="1" fontId="19" fillId="12" borderId="40" xfId="0" applyNumberFormat="1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6" fillId="12" borderId="54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9" fillId="64" borderId="39" xfId="0" applyFont="1" applyFill="1" applyBorder="1" applyAlignment="1">
      <alignment horizontal="center" vertical="center"/>
    </xf>
    <xf numFmtId="0" fontId="9" fillId="64" borderId="38" xfId="0" applyFont="1" applyFill="1" applyBorder="1" applyAlignment="1">
      <alignment horizontal="center" vertical="center"/>
    </xf>
    <xf numFmtId="0" fontId="9" fillId="64" borderId="40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65" borderId="0" xfId="0" applyFont="1" applyFill="1" applyBorder="1" applyAlignment="1">
      <alignment horizontal="center" vertical="center" wrapText="1"/>
    </xf>
    <xf numFmtId="0" fontId="3" fillId="65" borderId="20" xfId="0" applyFont="1" applyFill="1" applyBorder="1" applyAlignment="1">
      <alignment horizontal="center" vertical="center" wrapText="1"/>
    </xf>
    <xf numFmtId="0" fontId="3" fillId="65" borderId="26" xfId="0" applyFont="1" applyFill="1" applyBorder="1" applyAlignment="1">
      <alignment horizontal="center" vertical="center" wrapText="1"/>
    </xf>
    <xf numFmtId="0" fontId="3" fillId="65" borderId="55" xfId="0" applyFont="1" applyFill="1" applyBorder="1" applyAlignment="1">
      <alignment horizontal="center" vertical="center" wrapText="1"/>
    </xf>
    <xf numFmtId="0" fontId="12" fillId="36" borderId="56" xfId="0" applyFont="1" applyFill="1" applyBorder="1" applyAlignment="1">
      <alignment horizontal="center"/>
    </xf>
    <xf numFmtId="0" fontId="12" fillId="36" borderId="57" xfId="0" applyFont="1" applyFill="1" applyBorder="1" applyAlignment="1">
      <alignment horizontal="center"/>
    </xf>
    <xf numFmtId="0" fontId="12" fillId="36" borderId="58" xfId="0" applyFont="1" applyFill="1" applyBorder="1" applyAlignment="1">
      <alignment horizontal="center"/>
    </xf>
    <xf numFmtId="0" fontId="3" fillId="65" borderId="30" xfId="0" applyFont="1" applyFill="1" applyBorder="1" applyAlignment="1">
      <alignment horizontal="center" vertical="center"/>
    </xf>
    <xf numFmtId="0" fontId="3" fillId="65" borderId="45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/>
    </xf>
    <xf numFmtId="0" fontId="5" fillId="37" borderId="60" xfId="0" applyFont="1" applyFill="1" applyBorder="1" applyAlignment="1">
      <alignment horizontal="center"/>
    </xf>
    <xf numFmtId="0" fontId="5" fillId="37" borderId="61" xfId="0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0" fontId="3" fillId="12" borderId="33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2" fillId="51" borderId="19" xfId="0" applyFont="1" applyFill="1" applyBorder="1" applyAlignment="1">
      <alignment horizontal="center"/>
    </xf>
    <xf numFmtId="0" fontId="22" fillId="51" borderId="44" xfId="0" applyFont="1" applyFill="1" applyBorder="1" applyAlignment="1">
      <alignment horizontal="center"/>
    </xf>
    <xf numFmtId="0" fontId="3" fillId="66" borderId="19" xfId="0" applyFont="1" applyFill="1" applyBorder="1" applyAlignment="1">
      <alignment horizontal="center" vertical="center"/>
    </xf>
    <xf numFmtId="0" fontId="3" fillId="66" borderId="44" xfId="0" applyFont="1" applyFill="1" applyBorder="1" applyAlignment="1">
      <alignment horizontal="center" vertical="center"/>
    </xf>
    <xf numFmtId="0" fontId="3" fillId="51" borderId="25" xfId="0" applyFont="1" applyFill="1" applyBorder="1" applyAlignment="1">
      <alignment horizontal="center" vertical="center" wrapText="1"/>
    </xf>
    <xf numFmtId="0" fontId="3" fillId="51" borderId="65" xfId="0" applyFont="1" applyFill="1" applyBorder="1" applyAlignment="1">
      <alignment horizontal="center" vertical="center" wrapText="1"/>
    </xf>
    <xf numFmtId="0" fontId="3" fillId="51" borderId="0" xfId="0" applyFont="1" applyFill="1" applyBorder="1" applyAlignment="1">
      <alignment horizontal="center" vertical="center" wrapText="1"/>
    </xf>
    <xf numFmtId="0" fontId="3" fillId="51" borderId="20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/>
    </xf>
    <xf numFmtId="0" fontId="12" fillId="35" borderId="57" xfId="0" applyFont="1" applyFill="1" applyBorder="1" applyAlignment="1">
      <alignment horizontal="center"/>
    </xf>
    <xf numFmtId="0" fontId="12" fillId="35" borderId="58" xfId="0" applyFont="1" applyFill="1" applyBorder="1" applyAlignment="1">
      <alignment horizontal="center"/>
    </xf>
    <xf numFmtId="0" fontId="4" fillId="12" borderId="66" xfId="0" applyFont="1" applyFill="1" applyBorder="1" applyAlignment="1">
      <alignment horizontal="center"/>
    </xf>
    <xf numFmtId="0" fontId="4" fillId="12" borderId="49" xfId="0" applyFont="1" applyFill="1" applyBorder="1" applyAlignment="1">
      <alignment horizontal="center"/>
    </xf>
    <xf numFmtId="0" fontId="89" fillId="44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3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b/>
        <i val="0"/>
        <color indexed="10"/>
      </font>
    </dxf>
    <dxf>
      <font>
        <b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285750</xdr:rowOff>
    </xdr:from>
    <xdr:to>
      <xdr:col>3</xdr:col>
      <xdr:colOff>19050</xdr:colOff>
      <xdr:row>0</xdr:row>
      <xdr:rowOff>533400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57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133350</xdr:colOff>
      <xdr:row>0</xdr:row>
      <xdr:rowOff>238125</xdr:rowOff>
    </xdr:to>
    <xdr:sp>
      <xdr:nvSpPr>
        <xdr:cNvPr id="2" name="Rectangle 53"/>
        <xdr:cNvSpPr>
          <a:spLocks/>
        </xdr:cNvSpPr>
      </xdr:nvSpPr>
      <xdr:spPr>
        <a:xfrm>
          <a:off x="0" y="0"/>
          <a:ext cx="21145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 le vendredi 6 Novembre 2015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209550</xdr:colOff>
      <xdr:row>0</xdr:row>
      <xdr:rowOff>1409700</xdr:rowOff>
    </xdr:to>
    <xdr:sp>
      <xdr:nvSpPr>
        <xdr:cNvPr id="3" name="AutoShape 54"/>
        <xdr:cNvSpPr>
          <a:spLocks/>
        </xdr:cNvSpPr>
      </xdr:nvSpPr>
      <xdr:spPr>
        <a:xfrm rot="5400000">
          <a:off x="0" y="0"/>
          <a:ext cx="209550" cy="1409700"/>
        </a:xfrm>
        <a:prstGeom prst="rtTriangle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238125</xdr:rowOff>
    </xdr:from>
    <xdr:to>
      <xdr:col>1</xdr:col>
      <xdr:colOff>0</xdr:colOff>
      <xdr:row>0</xdr:row>
      <xdr:rowOff>381000</xdr:rowOff>
    </xdr:to>
    <xdr:sp>
      <xdr:nvSpPr>
        <xdr:cNvPr id="4" name="Rectangle 56"/>
        <xdr:cNvSpPr>
          <a:spLocks/>
        </xdr:cNvSpPr>
      </xdr:nvSpPr>
      <xdr:spPr>
        <a:xfrm>
          <a:off x="0" y="238125"/>
          <a:ext cx="22860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1er</a:t>
          </a:r>
        </a:p>
      </xdr:txBody>
    </xdr:sp>
    <xdr:clientData/>
  </xdr:twoCellAnchor>
  <xdr:twoCellAnchor>
    <xdr:from>
      <xdr:col>0</xdr:col>
      <xdr:colOff>0</xdr:colOff>
      <xdr:row>0</xdr:row>
      <xdr:rowOff>409575</xdr:rowOff>
    </xdr:from>
    <xdr:to>
      <xdr:col>1</xdr:col>
      <xdr:colOff>0</xdr:colOff>
      <xdr:row>0</xdr:row>
      <xdr:rowOff>552450</xdr:rowOff>
    </xdr:to>
    <xdr:sp>
      <xdr:nvSpPr>
        <xdr:cNvPr id="5" name="Rectangle 57"/>
        <xdr:cNvSpPr>
          <a:spLocks/>
        </xdr:cNvSpPr>
      </xdr:nvSpPr>
      <xdr:spPr>
        <a:xfrm>
          <a:off x="0" y="409575"/>
          <a:ext cx="228600" cy="142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ém</a:t>
          </a:r>
        </a:p>
      </xdr:txBody>
    </xdr:sp>
    <xdr:clientData/>
  </xdr:twoCellAnchor>
  <xdr:twoCellAnchor>
    <xdr:from>
      <xdr:col>0</xdr:col>
      <xdr:colOff>9525</xdr:colOff>
      <xdr:row>0</xdr:row>
      <xdr:rowOff>581025</xdr:rowOff>
    </xdr:from>
    <xdr:to>
      <xdr:col>0</xdr:col>
      <xdr:colOff>219075</xdr:colOff>
      <xdr:row>0</xdr:row>
      <xdr:rowOff>723900</xdr:rowOff>
    </xdr:to>
    <xdr:sp>
      <xdr:nvSpPr>
        <xdr:cNvPr id="6" name="Rectangle 58"/>
        <xdr:cNvSpPr>
          <a:spLocks/>
        </xdr:cNvSpPr>
      </xdr:nvSpPr>
      <xdr:spPr>
        <a:xfrm>
          <a:off x="9525" y="581025"/>
          <a:ext cx="209550" cy="1428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ém</a:t>
          </a:r>
        </a:p>
      </xdr:txBody>
    </xdr:sp>
    <xdr:clientData/>
  </xdr:twoCellAnchor>
  <xdr:twoCellAnchor editAs="oneCell">
    <xdr:from>
      <xdr:col>31</xdr:col>
      <xdr:colOff>66675</xdr:colOff>
      <xdr:row>0</xdr:row>
      <xdr:rowOff>0</xdr:rowOff>
    </xdr:from>
    <xdr:to>
      <xdr:col>53</xdr:col>
      <xdr:colOff>276225</xdr:colOff>
      <xdr:row>0</xdr:row>
      <xdr:rowOff>342900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152</xdr:row>
      <xdr:rowOff>19050</xdr:rowOff>
    </xdr:from>
    <xdr:to>
      <xdr:col>2</xdr:col>
      <xdr:colOff>323850</xdr:colOff>
      <xdr:row>154</xdr:row>
      <xdr:rowOff>28575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3021925"/>
          <a:ext cx="447675" cy="295275"/>
        </a:xfrm>
        <a:prstGeom prst="rect">
          <a:avLst/>
        </a:prstGeom>
        <a:solidFill>
          <a:srgbClr val="FFFF00"/>
        </a:solidFill>
        <a:ln w="0" cmpd="sng">
          <a:noFill/>
        </a:ln>
      </xdr:spPr>
    </xdr:pic>
    <xdr:clientData/>
  </xdr:twoCellAnchor>
  <xdr:twoCellAnchor editAs="oneCell">
    <xdr:from>
      <xdr:col>19</xdr:col>
      <xdr:colOff>161925</xdr:colOff>
      <xdr:row>0</xdr:row>
      <xdr:rowOff>57150</xdr:rowOff>
    </xdr:from>
    <xdr:to>
      <xdr:col>20</xdr:col>
      <xdr:colOff>66675</xdr:colOff>
      <xdr:row>0</xdr:row>
      <xdr:rowOff>228600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038254">
          <a:off x="4857750" y="571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57</xdr:col>
      <xdr:colOff>238125</xdr:colOff>
      <xdr:row>152</xdr:row>
      <xdr:rowOff>66675</xdr:rowOff>
    </xdr:from>
    <xdr:to>
      <xdr:col>66</xdr:col>
      <xdr:colOff>561975</xdr:colOff>
      <xdr:row>155</xdr:row>
      <xdr:rowOff>1076325</xdr:rowOff>
    </xdr:to>
    <xdr:pic>
      <xdr:nvPicPr>
        <xdr:cNvPr id="10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23069550"/>
          <a:ext cx="68199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276225</xdr:colOff>
      <xdr:row>0</xdr:row>
      <xdr:rowOff>9525</xdr:rowOff>
    </xdr:from>
    <xdr:to>
      <xdr:col>56</xdr:col>
      <xdr:colOff>914400</xdr:colOff>
      <xdr:row>0</xdr:row>
      <xdr:rowOff>333375</xdr:rowOff>
    </xdr:to>
    <xdr:sp>
      <xdr:nvSpPr>
        <xdr:cNvPr id="11" name="Rectangle 17"/>
        <xdr:cNvSpPr>
          <a:spLocks/>
        </xdr:cNvSpPr>
      </xdr:nvSpPr>
      <xdr:spPr>
        <a:xfrm>
          <a:off x="9677400" y="9525"/>
          <a:ext cx="1895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3&amp;1  // 100-70-50-30-10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002FE"/>
  </sheetPr>
  <dimension ref="A1:BE3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6" sqref="P36"/>
    </sheetView>
  </sheetViews>
  <sheetFormatPr defaultColWidth="11.421875" defaultRowHeight="12.75" outlineLevelCol="1"/>
  <cols>
    <col min="1" max="2" width="3.421875" style="5" customWidth="1"/>
    <col min="3" max="3" width="12.421875" style="5" customWidth="1"/>
    <col min="4" max="4" width="10.421875" style="5" customWidth="1"/>
    <col min="5" max="6" width="4.00390625" style="5" customWidth="1"/>
    <col min="7" max="7" width="4.8515625" style="198" hidden="1" customWidth="1" outlineLevel="1"/>
    <col min="8" max="8" width="5.140625" style="156" hidden="1" customWidth="1" outlineLevel="1"/>
    <col min="9" max="9" width="3.421875" style="46" hidden="1" customWidth="1" outlineLevel="1"/>
    <col min="10" max="12" width="3.421875" style="5" hidden="1" customWidth="1" outlineLevel="1"/>
    <col min="13" max="13" width="3.7109375" style="46" customWidth="1" collapsed="1"/>
    <col min="14" max="14" width="7.57421875" style="0" customWidth="1"/>
    <col min="15" max="16" width="4.28125" style="0" customWidth="1"/>
    <col min="17" max="17" width="4.28125" style="53" customWidth="1"/>
    <col min="18" max="32" width="4.28125" style="0" customWidth="1"/>
    <col min="33" max="33" width="4.28125" style="10" customWidth="1"/>
    <col min="34" max="34" width="4.28125" style="0" customWidth="1"/>
    <col min="35" max="52" width="4.28125" style="0" hidden="1" customWidth="1" outlineLevel="1"/>
    <col min="53" max="53" width="6.28125" style="0" customWidth="1" collapsed="1"/>
    <col min="54" max="56" width="6.28125" style="0" customWidth="1"/>
    <col min="57" max="57" width="19.28125" style="0" customWidth="1"/>
    <col min="58" max="58" width="8.28125" style="0" customWidth="1"/>
    <col min="59" max="59" width="9.140625" style="0" customWidth="1"/>
  </cols>
  <sheetData>
    <row r="1" spans="1:57" s="11" customFormat="1" ht="112.5" customHeight="1">
      <c r="A1" s="52">
        <v>2015</v>
      </c>
      <c r="B1" s="52" t="s">
        <v>164</v>
      </c>
      <c r="C1" s="52" t="s">
        <v>0</v>
      </c>
      <c r="D1" s="52" t="s">
        <v>1</v>
      </c>
      <c r="E1" s="52" t="s">
        <v>165</v>
      </c>
      <c r="F1" s="52" t="s">
        <v>123</v>
      </c>
      <c r="G1" s="237" t="s">
        <v>344</v>
      </c>
      <c r="H1" s="9" t="s">
        <v>278</v>
      </c>
      <c r="I1" s="69" t="s">
        <v>190</v>
      </c>
      <c r="J1" s="69" t="s">
        <v>191</v>
      </c>
      <c r="K1" s="69" t="s">
        <v>314</v>
      </c>
      <c r="L1" s="70" t="s">
        <v>315</v>
      </c>
      <c r="M1" s="9" t="s">
        <v>279</v>
      </c>
      <c r="N1" s="9" t="s">
        <v>2</v>
      </c>
      <c r="O1" s="72" t="s">
        <v>326</v>
      </c>
      <c r="P1" s="87" t="s">
        <v>357</v>
      </c>
      <c r="Q1" s="207"/>
      <c r="R1" s="72" t="s">
        <v>316</v>
      </c>
      <c r="S1" s="232" t="s">
        <v>317</v>
      </c>
      <c r="T1" s="85" t="s">
        <v>223</v>
      </c>
      <c r="U1" s="222" t="s">
        <v>318</v>
      </c>
      <c r="V1" s="73" t="s">
        <v>319</v>
      </c>
      <c r="W1" s="85" t="s">
        <v>327</v>
      </c>
      <c r="X1" s="101" t="s">
        <v>320</v>
      </c>
      <c r="Y1" s="6" t="s">
        <v>331</v>
      </c>
      <c r="Z1" s="100" t="s">
        <v>321</v>
      </c>
      <c r="AA1" s="6" t="s">
        <v>328</v>
      </c>
      <c r="AB1" s="6" t="s">
        <v>322</v>
      </c>
      <c r="AC1" s="6" t="s">
        <v>323</v>
      </c>
      <c r="AD1" s="6" t="s">
        <v>324</v>
      </c>
      <c r="AE1" s="230"/>
      <c r="AF1" s="85" t="s">
        <v>329</v>
      </c>
      <c r="AG1" s="123"/>
      <c r="AH1" s="112" t="s">
        <v>325</v>
      </c>
      <c r="AI1" s="7">
        <v>1</v>
      </c>
      <c r="AJ1" s="7">
        <v>2</v>
      </c>
      <c r="AK1" s="7">
        <v>3</v>
      </c>
      <c r="AL1" s="7">
        <v>4</v>
      </c>
      <c r="AM1" s="7">
        <v>5</v>
      </c>
      <c r="AN1" s="7">
        <v>6</v>
      </c>
      <c r="AO1" s="7">
        <v>1</v>
      </c>
      <c r="AP1" s="7">
        <v>2</v>
      </c>
      <c r="AQ1" s="7">
        <v>3</v>
      </c>
      <c r="AR1" s="7">
        <v>4</v>
      </c>
      <c r="AS1" s="7">
        <v>5</v>
      </c>
      <c r="AT1" s="7">
        <v>6</v>
      </c>
      <c r="AU1" s="7">
        <v>7</v>
      </c>
      <c r="AV1" s="7">
        <v>8</v>
      </c>
      <c r="AW1" s="7">
        <v>9</v>
      </c>
      <c r="AX1" s="7">
        <v>10</v>
      </c>
      <c r="AY1" s="7">
        <v>11</v>
      </c>
      <c r="AZ1" s="7">
        <v>12</v>
      </c>
      <c r="BA1" s="7" t="s">
        <v>76</v>
      </c>
      <c r="BB1" s="7" t="s">
        <v>96</v>
      </c>
      <c r="BC1" s="7" t="s">
        <v>82</v>
      </c>
      <c r="BD1" s="8" t="s">
        <v>97</v>
      </c>
      <c r="BE1" s="233">
        <v>2015</v>
      </c>
    </row>
    <row r="2" spans="1:57" ht="11.25" customHeight="1">
      <c r="A2" s="206">
        <v>1</v>
      </c>
      <c r="B2" s="54">
        <v>1</v>
      </c>
      <c r="C2" s="13" t="s">
        <v>113</v>
      </c>
      <c r="D2" s="13" t="s">
        <v>6</v>
      </c>
      <c r="E2" s="110">
        <v>3</v>
      </c>
      <c r="F2" s="125">
        <v>2</v>
      </c>
      <c r="G2" s="238"/>
      <c r="H2" s="142" t="s">
        <v>275</v>
      </c>
      <c r="I2" s="66">
        <v>40</v>
      </c>
      <c r="J2" s="67">
        <f>(L2+K2)</f>
        <v>47</v>
      </c>
      <c r="K2" s="66">
        <f>12+4+12</f>
        <v>28</v>
      </c>
      <c r="L2" s="109">
        <v>19</v>
      </c>
      <c r="M2" s="77" t="s">
        <v>126</v>
      </c>
      <c r="N2" s="17" t="s">
        <v>20</v>
      </c>
      <c r="O2" s="75">
        <v>100</v>
      </c>
      <c r="P2" s="379">
        <v>90</v>
      </c>
      <c r="Q2" s="208"/>
      <c r="R2" s="74">
        <v>100</v>
      </c>
      <c r="S2" s="79"/>
      <c r="T2" s="79"/>
      <c r="U2" s="79"/>
      <c r="V2" s="74"/>
      <c r="W2" s="79"/>
      <c r="X2" s="83"/>
      <c r="Y2" s="83"/>
      <c r="Z2" s="83"/>
      <c r="AA2" s="83"/>
      <c r="AB2" s="83"/>
      <c r="AC2" s="83"/>
      <c r="AD2" s="83"/>
      <c r="AE2" s="124"/>
      <c r="AF2" s="79"/>
      <c r="AG2" s="124"/>
      <c r="AH2" s="83"/>
      <c r="AI2" s="4">
        <f>IF(ISERROR(LARGE(($X2:$AE2,$AG2:$AH2),AI$1)),0,LARGE(($X2:$AE2,$AG2:$AH2),AI$1))</f>
        <v>0</v>
      </c>
      <c r="AJ2" s="4">
        <f>IF(ISERROR(LARGE(($X2:$AE2,$AG2:$AH2),AJ$1)),0,LARGE(($X2:$AE2,$AG2:$AH2),AJ$1))</f>
        <v>0</v>
      </c>
      <c r="AK2" s="4">
        <f>IF(ISERROR(LARGE(($X2:$AE2,$AG2:$AH2),AK$1)),0,LARGE(($X2:$AE2,$AG2:$AH2),AK$1))</f>
        <v>0</v>
      </c>
      <c r="AL2" s="4">
        <f>IF(ISERROR(LARGE(($X2:$AE2,$AG2:$AH2),AL$1)),0,LARGE(($X2:$AE2,$AG2:$AH2),AL$1))</f>
        <v>0</v>
      </c>
      <c r="AM2" s="4">
        <f>IF(ISERROR(LARGE(($X2:$AE2,$AG2:$AH2),AM$1)),0,LARGE(($X2:$AE2,$AG2:$AH2),AM$1))</f>
        <v>0</v>
      </c>
      <c r="AN2" s="4">
        <f>IF(ISERROR(LARGE(($X2:$AE2,$AG2:$AH2),AN$1)),0,LARGE(($X2:$AE2,$AG2:$AH2),AN$1))</f>
        <v>0</v>
      </c>
      <c r="AO2" s="1">
        <f>IF(ISERROR(LARGE(($O2:$W2,$AF2,$AI2:$AN2),AO$1)),0,LARGE(($O2:$W2,$AF2,$AI2:$AN2),AO$1))</f>
        <v>100</v>
      </c>
      <c r="AP2" s="1">
        <f>IF(ISERROR(LARGE(($O2:$W2,$AF2,$AI2:$AN2),AP$1)),0,LARGE(($O2:$W2,$AF2,$AI2:$AN2),AP$1))</f>
        <v>100</v>
      </c>
      <c r="AQ2" s="1">
        <f>IF(ISERROR(LARGE(($O2:$W2,$AF2,$AI2:$AN2),AQ$1)),0,LARGE(($O2:$W2,$AF2,$AI2:$AN2),AQ$1))</f>
        <v>90</v>
      </c>
      <c r="AR2" s="1">
        <f>IF(ISERROR(LARGE(($O2:$W2,$AF2,$AI2:$AN2),AR$1)),0,LARGE(($O2:$W2,$AF2,$AI2:$AN2),AR$1))</f>
        <v>0</v>
      </c>
      <c r="AS2" s="1">
        <f>IF(ISERROR(LARGE(($O2:$W2,$AF2,$AI2:$AN2),AS$1)),0,LARGE(($O2:$W2,$AF2,$AI2:$AN2),AS$1))</f>
        <v>0</v>
      </c>
      <c r="AT2" s="1">
        <f>IF(ISERROR(LARGE(($O2:$W2,$AF2,$AI2:$AN2),AT$1)),0,LARGE(($O2:$W2,$AF2,$AI2:$AN2),AT$1))</f>
        <v>0</v>
      </c>
      <c r="AU2" s="1">
        <f>IF(ISERROR(LARGE(($O2:$W2,$AF2,$AI2:$AN2),AU$1)),0,LARGE(($O2:$W2,$AF2,$AI2:$AN2),AU$1))</f>
        <v>0</v>
      </c>
      <c r="AV2" s="1">
        <f>IF(ISERROR(LARGE(($O2:$W2,$AF2,$AI2:$AN2),AV$1)),0,LARGE(($O2:$W2,$AF2,$AI2:$AN2),AV$1))</f>
        <v>0</v>
      </c>
      <c r="AW2" s="1">
        <f>IF(ISERROR(LARGE(($O2:$W2,$AF2,$AI2:$AN2),AW$1)),0,LARGE(($O2:$W2,$AF2,$AI2:$AN2),AW$1))</f>
        <v>0</v>
      </c>
      <c r="AX2" s="1">
        <f>IF(ISERROR(LARGE(($O2:$W2,$AF2,$AI2:$AN2),AX$1)),0,LARGE(($O2:$W2,$AF2,$AI2:$AN2),AX$1))</f>
        <v>0</v>
      </c>
      <c r="AY2" s="1">
        <f>IF(ISERROR(LARGE(($O2:$W2,$AF2,$AI2:$AN2),AY$1)),0,LARGE(($O2:$W2,$AF2,$AI2:$AN2),AY$1))</f>
        <v>0</v>
      </c>
      <c r="AZ2" s="1">
        <f>IF(ISERROR(LARGE(($O2:$W2,$AF2,$AI2:$AN2),AZ$1)),0,LARGE(($O2:$W2,$AF2,$AI2:$AN2),AZ$1))</f>
        <v>0</v>
      </c>
      <c r="BA2" s="1">
        <f>IF(C2="",0,SUM(O2:AH2))</f>
        <v>290</v>
      </c>
      <c r="BB2" s="1">
        <f>IF(C2="",0,SUM(AO2:AZ2))</f>
        <v>290</v>
      </c>
      <c r="BC2" s="2">
        <f>(IF(OR(C2="",BD2=0),0,BA2/BD2))</f>
        <v>96.66666666666667</v>
      </c>
      <c r="BD2" s="3">
        <f>COUNTA(O2:AH2)</f>
        <v>3</v>
      </c>
      <c r="BE2" s="29"/>
    </row>
    <row r="3" spans="1:57" ht="11.25" customHeight="1">
      <c r="A3" s="54">
        <v>2</v>
      </c>
      <c r="B3" s="54">
        <v>1</v>
      </c>
      <c r="C3" s="13" t="s">
        <v>332</v>
      </c>
      <c r="D3" s="13" t="s">
        <v>36</v>
      </c>
      <c r="E3" s="110">
        <v>2</v>
      </c>
      <c r="F3" s="110">
        <v>2</v>
      </c>
      <c r="G3" s="238"/>
      <c r="H3" s="145"/>
      <c r="I3" s="66">
        <v>30</v>
      </c>
      <c r="J3" s="67">
        <f>(L3+K3)</f>
        <v>14</v>
      </c>
      <c r="K3" s="66">
        <f>6+2+6</f>
        <v>14</v>
      </c>
      <c r="L3" s="68">
        <v>0</v>
      </c>
      <c r="M3" s="77" t="s">
        <v>124</v>
      </c>
      <c r="N3" s="17" t="s">
        <v>37</v>
      </c>
      <c r="O3" s="75">
        <v>92</v>
      </c>
      <c r="P3" s="379">
        <v>86</v>
      </c>
      <c r="Q3" s="208"/>
      <c r="R3" s="74">
        <v>92</v>
      </c>
      <c r="S3" s="79"/>
      <c r="T3" s="79"/>
      <c r="U3" s="79"/>
      <c r="V3" s="74"/>
      <c r="W3" s="79"/>
      <c r="X3" s="83"/>
      <c r="Y3" s="83"/>
      <c r="Z3" s="83"/>
      <c r="AA3" s="83"/>
      <c r="AB3" s="83"/>
      <c r="AC3" s="83"/>
      <c r="AD3" s="83"/>
      <c r="AE3" s="124"/>
      <c r="AF3" s="79"/>
      <c r="AG3" s="124"/>
      <c r="AH3" s="83"/>
      <c r="AI3" s="4">
        <f>IF(ISERROR(LARGE(($X3:$AE3,$AG3:$AH3),AI$1)),0,LARGE(($X3:$AE3,$AG3:$AH3),AI$1))</f>
        <v>0</v>
      </c>
      <c r="AJ3" s="4">
        <f>IF(ISERROR(LARGE(($X3:$AE3,$AG3:$AH3),AJ$1)),0,LARGE(($X3:$AE3,$AG3:$AH3),AJ$1))</f>
        <v>0</v>
      </c>
      <c r="AK3" s="4">
        <f>IF(ISERROR(LARGE(($X3:$AE3,$AG3:$AH3),AK$1)),0,LARGE(($X3:$AE3,$AG3:$AH3),AK$1))</f>
        <v>0</v>
      </c>
      <c r="AL3" s="4">
        <f>IF(ISERROR(LARGE(($X3:$AE3,$AG3:$AH3),AL$1)),0,LARGE(($X3:$AE3,$AG3:$AH3),AL$1))</f>
        <v>0</v>
      </c>
      <c r="AM3" s="4">
        <f>IF(ISERROR(LARGE(($X3:$AE3,$AG3:$AH3),AM$1)),0,LARGE(($X3:$AE3,$AG3:$AH3),AM$1))</f>
        <v>0</v>
      </c>
      <c r="AN3" s="4">
        <f>IF(ISERROR(LARGE(($X3:$AE3,$AG3:$AH3),AN$1)),0,LARGE(($X3:$AE3,$AG3:$AH3),AN$1))</f>
        <v>0</v>
      </c>
      <c r="AO3" s="1">
        <f>IF(ISERROR(LARGE(($O3:$W3,$AF3,$AI3:$AN3),AO$1)),0,LARGE(($O3:$W3,$AF3,$AI3:$AN3),AO$1))</f>
        <v>92</v>
      </c>
      <c r="AP3" s="1">
        <f>IF(ISERROR(LARGE(($O3:$W3,$AF3,$AI3:$AN3),AP$1)),0,LARGE(($O3:$W3,$AF3,$AI3:$AN3),AP$1))</f>
        <v>92</v>
      </c>
      <c r="AQ3" s="1">
        <f>IF(ISERROR(LARGE(($O3:$W3,$AF3,$AI3:$AN3),AQ$1)),0,LARGE(($O3:$W3,$AF3,$AI3:$AN3),AQ$1))</f>
        <v>86</v>
      </c>
      <c r="AR3" s="1">
        <f>IF(ISERROR(LARGE(($O3:$W3,$AF3,$AI3:$AN3),AR$1)),0,LARGE(($O3:$W3,$AF3,$AI3:$AN3),AR$1))</f>
        <v>0</v>
      </c>
      <c r="AS3" s="1">
        <f>IF(ISERROR(LARGE(($O3:$W3,$AF3,$AI3:$AN3),AS$1)),0,LARGE(($O3:$W3,$AF3,$AI3:$AN3),AS$1))</f>
        <v>0</v>
      </c>
      <c r="AT3" s="1">
        <f>IF(ISERROR(LARGE(($O3:$W3,$AF3,$AI3:$AN3),AT$1)),0,LARGE(($O3:$W3,$AF3,$AI3:$AN3),AT$1))</f>
        <v>0</v>
      </c>
      <c r="AU3" s="1">
        <f>IF(ISERROR(LARGE(($O3:$W3,$AF3,$AI3:$AN3),AU$1)),0,LARGE(($O3:$W3,$AF3,$AI3:$AN3),AU$1))</f>
        <v>0</v>
      </c>
      <c r="AV3" s="1">
        <f>IF(ISERROR(LARGE(($O3:$W3,$AF3,$AI3:$AN3),AV$1)),0,LARGE(($O3:$W3,$AF3,$AI3:$AN3),AV$1))</f>
        <v>0</v>
      </c>
      <c r="AW3" s="1">
        <f>IF(ISERROR(LARGE(($O3:$W3,$AF3,$AI3:$AN3),AW$1)),0,LARGE(($O3:$W3,$AF3,$AI3:$AN3),AW$1))</f>
        <v>0</v>
      </c>
      <c r="AX3" s="1">
        <f>IF(ISERROR(LARGE(($O3:$W3,$AF3,$AI3:$AN3),AX$1)),0,LARGE(($O3:$W3,$AF3,$AI3:$AN3),AX$1))</f>
        <v>0</v>
      </c>
      <c r="AY3" s="1">
        <f>IF(ISERROR(LARGE(($O3:$W3,$AF3,$AI3:$AN3),AY$1)),0,LARGE(($O3:$W3,$AF3,$AI3:$AN3),AY$1))</f>
        <v>0</v>
      </c>
      <c r="AZ3" s="1">
        <f>IF(ISERROR(LARGE(($O3:$W3,$AF3,$AI3:$AN3),AZ$1)),0,LARGE(($O3:$W3,$AF3,$AI3:$AN3),AZ$1))</f>
        <v>0</v>
      </c>
      <c r="BA3" s="1">
        <f>IF(C3="",0,SUM(O3:AH3))</f>
        <v>270</v>
      </c>
      <c r="BB3" s="1">
        <f>IF(C3="",0,SUM(AO3:AZ3))</f>
        <v>270</v>
      </c>
      <c r="BC3" s="2">
        <f>(IF(OR(C3="",BD3=0),0,BA3/BD3))</f>
        <v>90</v>
      </c>
      <c r="BD3" s="3">
        <f>COUNTA(O3:AH3)</f>
        <v>3</v>
      </c>
      <c r="BE3" s="51"/>
    </row>
    <row r="4" spans="1:57" ht="11.25" customHeight="1">
      <c r="A4" s="258">
        <v>3</v>
      </c>
      <c r="B4" s="54">
        <v>2</v>
      </c>
      <c r="C4" s="55" t="s">
        <v>75</v>
      </c>
      <c r="D4" s="55" t="s">
        <v>30</v>
      </c>
      <c r="E4" s="110">
        <v>2</v>
      </c>
      <c r="F4" s="110">
        <v>2</v>
      </c>
      <c r="G4" s="238"/>
      <c r="H4" s="183" t="s">
        <v>277</v>
      </c>
      <c r="I4" s="67">
        <v>50</v>
      </c>
      <c r="J4" s="67">
        <f>(L4+K4)</f>
        <v>17</v>
      </c>
      <c r="K4" s="66">
        <f>1+0+4</f>
        <v>5</v>
      </c>
      <c r="L4" s="68">
        <v>12</v>
      </c>
      <c r="M4" s="280" t="s">
        <v>125</v>
      </c>
      <c r="N4" s="17" t="s">
        <v>20</v>
      </c>
      <c r="O4" s="75">
        <v>82</v>
      </c>
      <c r="P4" s="379">
        <v>81</v>
      </c>
      <c r="Q4" s="208"/>
      <c r="R4" s="74">
        <v>80</v>
      </c>
      <c r="S4" s="79"/>
      <c r="T4" s="79"/>
      <c r="U4" s="79"/>
      <c r="V4" s="74"/>
      <c r="W4" s="79"/>
      <c r="X4" s="83"/>
      <c r="Y4" s="83"/>
      <c r="Z4" s="83"/>
      <c r="AA4" s="83"/>
      <c r="AB4" s="83"/>
      <c r="AC4" s="83"/>
      <c r="AD4" s="83"/>
      <c r="AE4" s="124"/>
      <c r="AF4" s="79"/>
      <c r="AG4" s="124"/>
      <c r="AH4" s="83"/>
      <c r="AI4" s="4">
        <f>IF(ISERROR(LARGE(($X4:$AE4,$AG4:$AH4),AI$1)),0,LARGE(($X4:$AE4,$AG4:$AH4),AI$1))</f>
        <v>0</v>
      </c>
      <c r="AJ4" s="4">
        <f>IF(ISERROR(LARGE(($X4:$AE4,$AG4:$AH4),AJ$1)),0,LARGE(($X4:$AE4,$AG4:$AH4),AJ$1))</f>
        <v>0</v>
      </c>
      <c r="AK4" s="4">
        <f>IF(ISERROR(LARGE(($X4:$AE4,$AG4:$AH4),AK$1)),0,LARGE(($X4:$AE4,$AG4:$AH4),AK$1))</f>
        <v>0</v>
      </c>
      <c r="AL4" s="4">
        <f>IF(ISERROR(LARGE(($X4:$AE4,$AG4:$AH4),AL$1)),0,LARGE(($X4:$AE4,$AG4:$AH4),AL$1))</f>
        <v>0</v>
      </c>
      <c r="AM4" s="4">
        <f>IF(ISERROR(LARGE(($X4:$AE4,$AG4:$AH4),AM$1)),0,LARGE(($X4:$AE4,$AG4:$AH4),AM$1))</f>
        <v>0</v>
      </c>
      <c r="AN4" s="4">
        <f>IF(ISERROR(LARGE(($X4:$AE4,$AG4:$AH4),AN$1)),0,LARGE(($X4:$AE4,$AG4:$AH4),AN$1))</f>
        <v>0</v>
      </c>
      <c r="AO4" s="1">
        <f>IF(ISERROR(LARGE(($O4:$W4,$AF4,$AI4:$AN4),AO$1)),0,LARGE(($O4:$W4,$AF4,$AI4:$AN4),AO$1))</f>
        <v>82</v>
      </c>
      <c r="AP4" s="1">
        <f>IF(ISERROR(LARGE(($O4:$W4,$AF4,$AI4:$AN4),AP$1)),0,LARGE(($O4:$W4,$AF4,$AI4:$AN4),AP$1))</f>
        <v>81</v>
      </c>
      <c r="AQ4" s="1">
        <f>IF(ISERROR(LARGE(($O4:$W4,$AF4,$AI4:$AN4),AQ$1)),0,LARGE(($O4:$W4,$AF4,$AI4:$AN4),AQ$1))</f>
        <v>80</v>
      </c>
      <c r="AR4" s="1">
        <f>IF(ISERROR(LARGE(($O4:$W4,$AF4,$AI4:$AN4),AR$1)),0,LARGE(($O4:$W4,$AF4,$AI4:$AN4),AR$1))</f>
        <v>0</v>
      </c>
      <c r="AS4" s="1">
        <f>IF(ISERROR(LARGE(($O4:$W4,$AF4,$AI4:$AN4),AS$1)),0,LARGE(($O4:$W4,$AF4,$AI4:$AN4),AS$1))</f>
        <v>0</v>
      </c>
      <c r="AT4" s="1">
        <f>IF(ISERROR(LARGE(($O4:$W4,$AF4,$AI4:$AN4),AT$1)),0,LARGE(($O4:$W4,$AF4,$AI4:$AN4),AT$1))</f>
        <v>0</v>
      </c>
      <c r="AU4" s="1">
        <f>IF(ISERROR(LARGE(($O4:$W4,$AF4,$AI4:$AN4),AU$1)),0,LARGE(($O4:$W4,$AF4,$AI4:$AN4),AU$1))</f>
        <v>0</v>
      </c>
      <c r="AV4" s="1">
        <f>IF(ISERROR(LARGE(($O4:$W4,$AF4,$AI4:$AN4),AV$1)),0,LARGE(($O4:$W4,$AF4,$AI4:$AN4),AV$1))</f>
        <v>0</v>
      </c>
      <c r="AW4" s="1">
        <f>IF(ISERROR(LARGE(($O4:$W4,$AF4,$AI4:$AN4),AW$1)),0,LARGE(($O4:$W4,$AF4,$AI4:$AN4),AW$1))</f>
        <v>0</v>
      </c>
      <c r="AX4" s="1">
        <f>IF(ISERROR(LARGE(($O4:$W4,$AF4,$AI4:$AN4),AX$1)),0,LARGE(($O4:$W4,$AF4,$AI4:$AN4),AX$1))</f>
        <v>0</v>
      </c>
      <c r="AY4" s="1">
        <f>IF(ISERROR(LARGE(($O4:$W4,$AF4,$AI4:$AN4),AY$1)),0,LARGE(($O4:$W4,$AF4,$AI4:$AN4),AY$1))</f>
        <v>0</v>
      </c>
      <c r="AZ4" s="1">
        <f>IF(ISERROR(LARGE(($O4:$W4,$AF4,$AI4:$AN4),AZ$1)),0,LARGE(($O4:$W4,$AF4,$AI4:$AN4),AZ$1))</f>
        <v>0</v>
      </c>
      <c r="BA4" s="1">
        <f>IF(C4="",0,SUM(O4:AH4))</f>
        <v>243</v>
      </c>
      <c r="BB4" s="1">
        <f>IF(C4="",0,SUM(AO4:AZ4))</f>
        <v>243</v>
      </c>
      <c r="BC4" s="2">
        <f>(IF(OR(C4="",BD4=0),0,BA4/BD4))</f>
        <v>81</v>
      </c>
      <c r="BD4" s="3">
        <f>COUNTA(O4:AH4)</f>
        <v>3</v>
      </c>
      <c r="BE4" s="51"/>
    </row>
    <row r="5" spans="1:57" ht="11.25" customHeight="1">
      <c r="A5" s="258">
        <v>4</v>
      </c>
      <c r="B5" s="54">
        <v>2</v>
      </c>
      <c r="C5" s="13" t="s">
        <v>172</v>
      </c>
      <c r="D5" s="13" t="s">
        <v>173</v>
      </c>
      <c r="E5" s="110">
        <v>3</v>
      </c>
      <c r="F5" s="110">
        <v>3</v>
      </c>
      <c r="G5" s="238"/>
      <c r="H5" s="141" t="s">
        <v>295</v>
      </c>
      <c r="I5" s="66">
        <v>30</v>
      </c>
      <c r="J5" s="130">
        <f>(L5+K5)</f>
        <v>7</v>
      </c>
      <c r="K5" s="66">
        <f>0+1+2</f>
        <v>3</v>
      </c>
      <c r="L5" s="68">
        <v>4</v>
      </c>
      <c r="M5" s="256" t="s">
        <v>124</v>
      </c>
      <c r="N5" s="18" t="s">
        <v>20</v>
      </c>
      <c r="O5" s="75">
        <v>74</v>
      </c>
      <c r="P5" s="379">
        <v>80</v>
      </c>
      <c r="Q5" s="208"/>
      <c r="R5" s="74">
        <v>85</v>
      </c>
      <c r="S5" s="79"/>
      <c r="T5" s="79"/>
      <c r="U5" s="79"/>
      <c r="V5" s="74"/>
      <c r="W5" s="79"/>
      <c r="X5" s="83"/>
      <c r="Y5" s="83"/>
      <c r="Z5" s="83"/>
      <c r="AA5" s="83"/>
      <c r="AB5" s="83"/>
      <c r="AC5" s="83"/>
      <c r="AD5" s="83"/>
      <c r="AE5" s="124"/>
      <c r="AF5" s="79"/>
      <c r="AG5" s="124"/>
      <c r="AH5" s="83"/>
      <c r="AI5" s="4">
        <f>IF(ISERROR(LARGE(($X5:$AE5,$AG5:$AH5),AI$1)),0,LARGE(($X5:$AE5,$AG5:$AH5),AI$1))</f>
        <v>0</v>
      </c>
      <c r="AJ5" s="4">
        <f>IF(ISERROR(LARGE(($X5:$AE5,$AG5:$AH5),AJ$1)),0,LARGE(($X5:$AE5,$AG5:$AH5),AJ$1))</f>
        <v>0</v>
      </c>
      <c r="AK5" s="4">
        <f>IF(ISERROR(LARGE(($X5:$AE5,$AG5:$AH5),AK$1)),0,LARGE(($X5:$AE5,$AG5:$AH5),AK$1))</f>
        <v>0</v>
      </c>
      <c r="AL5" s="4">
        <f>IF(ISERROR(LARGE(($X5:$AE5,$AG5:$AH5),AL$1)),0,LARGE(($X5:$AE5,$AG5:$AH5),AL$1))</f>
        <v>0</v>
      </c>
      <c r="AM5" s="4">
        <f>IF(ISERROR(LARGE(($X5:$AE5,$AG5:$AH5),AM$1)),0,LARGE(($X5:$AE5,$AG5:$AH5),AM$1))</f>
        <v>0</v>
      </c>
      <c r="AN5" s="4">
        <f>IF(ISERROR(LARGE(($X5:$AE5,$AG5:$AH5),AN$1)),0,LARGE(($X5:$AE5,$AG5:$AH5),AN$1))</f>
        <v>0</v>
      </c>
      <c r="AO5" s="1">
        <f>IF(ISERROR(LARGE(($O5:$W5,$AF5,$AI5:$AN5),AO$1)),0,LARGE(($O5:$W5,$AF5,$AI5:$AN5),AO$1))</f>
        <v>85</v>
      </c>
      <c r="AP5" s="1">
        <f>IF(ISERROR(LARGE(($O5:$W5,$AF5,$AI5:$AN5),AP$1)),0,LARGE(($O5:$W5,$AF5,$AI5:$AN5),AP$1))</f>
        <v>80</v>
      </c>
      <c r="AQ5" s="1">
        <f>IF(ISERROR(LARGE(($O5:$W5,$AF5,$AI5:$AN5),AQ$1)),0,LARGE(($O5:$W5,$AF5,$AI5:$AN5),AQ$1))</f>
        <v>74</v>
      </c>
      <c r="AR5" s="1">
        <f>IF(ISERROR(LARGE(($O5:$W5,$AF5,$AI5:$AN5),AR$1)),0,LARGE(($O5:$W5,$AF5,$AI5:$AN5),AR$1))</f>
        <v>0</v>
      </c>
      <c r="AS5" s="1">
        <f>IF(ISERROR(LARGE(($O5:$W5,$AF5,$AI5:$AN5),AS$1)),0,LARGE(($O5:$W5,$AF5,$AI5:$AN5),AS$1))</f>
        <v>0</v>
      </c>
      <c r="AT5" s="1">
        <f>IF(ISERROR(LARGE(($O5:$W5,$AF5,$AI5:$AN5),AT$1)),0,LARGE(($O5:$W5,$AF5,$AI5:$AN5),AT$1))</f>
        <v>0</v>
      </c>
      <c r="AU5" s="1">
        <f>IF(ISERROR(LARGE(($O5:$W5,$AF5,$AI5:$AN5),AU$1)),0,LARGE(($O5:$W5,$AF5,$AI5:$AN5),AU$1))</f>
        <v>0</v>
      </c>
      <c r="AV5" s="1">
        <f>IF(ISERROR(LARGE(($O5:$W5,$AF5,$AI5:$AN5),AV$1)),0,LARGE(($O5:$W5,$AF5,$AI5:$AN5),AV$1))</f>
        <v>0</v>
      </c>
      <c r="AW5" s="1">
        <f>IF(ISERROR(LARGE(($O5:$W5,$AF5,$AI5:$AN5),AW$1)),0,LARGE(($O5:$W5,$AF5,$AI5:$AN5),AW$1))</f>
        <v>0</v>
      </c>
      <c r="AX5" s="1">
        <f>IF(ISERROR(LARGE(($O5:$W5,$AF5,$AI5:$AN5),AX$1)),0,LARGE(($O5:$W5,$AF5,$AI5:$AN5),AX$1))</f>
        <v>0</v>
      </c>
      <c r="AY5" s="1">
        <f>IF(ISERROR(LARGE(($O5:$W5,$AF5,$AI5:$AN5),AY$1)),0,LARGE(($O5:$W5,$AF5,$AI5:$AN5),AY$1))</f>
        <v>0</v>
      </c>
      <c r="AZ5" s="1">
        <f>IF(ISERROR(LARGE(($O5:$W5,$AF5,$AI5:$AN5),AZ$1)),0,LARGE(($O5:$W5,$AF5,$AI5:$AN5),AZ$1))</f>
        <v>0</v>
      </c>
      <c r="BA5" s="1">
        <f>IF(C5="",0,SUM(O5:AH5))</f>
        <v>239</v>
      </c>
      <c r="BB5" s="1">
        <f>IF(C5="",0,SUM(AO5:AZ5))</f>
        <v>239</v>
      </c>
      <c r="BC5" s="2">
        <f>(IF(OR(C5="",BD5=0),0,BA5/BD5))</f>
        <v>79.66666666666667</v>
      </c>
      <c r="BD5" s="3">
        <f>COUNTA(O5:AH5)</f>
        <v>3</v>
      </c>
      <c r="BE5" s="29"/>
    </row>
    <row r="6" spans="1:57" ht="11.25" customHeight="1">
      <c r="A6" s="258">
        <v>5</v>
      </c>
      <c r="B6" s="54">
        <v>1</v>
      </c>
      <c r="C6" s="13" t="s">
        <v>169</v>
      </c>
      <c r="D6" s="13" t="s">
        <v>14</v>
      </c>
      <c r="E6" s="110">
        <v>4</v>
      </c>
      <c r="F6" s="110">
        <v>4</v>
      </c>
      <c r="G6" s="238"/>
      <c r="H6" s="142" t="s">
        <v>275</v>
      </c>
      <c r="I6" s="66">
        <v>40</v>
      </c>
      <c r="J6" s="67">
        <f>(L6+K6)</f>
        <v>14</v>
      </c>
      <c r="K6" s="66">
        <f>6+0+3</f>
        <v>9</v>
      </c>
      <c r="L6" s="68">
        <v>5</v>
      </c>
      <c r="M6" s="257" t="s">
        <v>126</v>
      </c>
      <c r="N6" s="17" t="s">
        <v>37</v>
      </c>
      <c r="O6" s="75">
        <v>84</v>
      </c>
      <c r="P6" s="79">
        <v>67</v>
      </c>
      <c r="Q6" s="208"/>
      <c r="R6" s="74">
        <v>86</v>
      </c>
      <c r="S6" s="79"/>
      <c r="T6" s="79"/>
      <c r="U6" s="79"/>
      <c r="V6" s="74"/>
      <c r="W6" s="79"/>
      <c r="X6" s="83"/>
      <c r="Y6" s="83"/>
      <c r="Z6" s="83"/>
      <c r="AA6" s="83"/>
      <c r="AB6" s="83"/>
      <c r="AC6" s="83"/>
      <c r="AD6" s="83"/>
      <c r="AE6" s="124"/>
      <c r="AF6" s="79"/>
      <c r="AG6" s="124"/>
      <c r="AH6" s="83"/>
      <c r="AI6" s="4">
        <f>IF(ISERROR(LARGE(($X6:$AE6,$AG6:$AH6),AI$1)),0,LARGE(($X6:$AE6,$AG6:$AH6),AI$1))</f>
        <v>0</v>
      </c>
      <c r="AJ6" s="4">
        <f>IF(ISERROR(LARGE(($X6:$AE6,$AG6:$AH6),AJ$1)),0,LARGE(($X6:$AE6,$AG6:$AH6),AJ$1))</f>
        <v>0</v>
      </c>
      <c r="AK6" s="4">
        <f>IF(ISERROR(LARGE(($X6:$AE6,$AG6:$AH6),AK$1)),0,LARGE(($X6:$AE6,$AG6:$AH6),AK$1))</f>
        <v>0</v>
      </c>
      <c r="AL6" s="4">
        <f>IF(ISERROR(LARGE(($X6:$AE6,$AG6:$AH6),AL$1)),0,LARGE(($X6:$AE6,$AG6:$AH6),AL$1))</f>
        <v>0</v>
      </c>
      <c r="AM6" s="4">
        <f>IF(ISERROR(LARGE(($X6:$AE6,$AG6:$AH6),AM$1)),0,LARGE(($X6:$AE6,$AG6:$AH6),AM$1))</f>
        <v>0</v>
      </c>
      <c r="AN6" s="4">
        <f>IF(ISERROR(LARGE(($X6:$AE6,$AG6:$AH6),AN$1)),0,LARGE(($X6:$AE6,$AG6:$AH6),AN$1))</f>
        <v>0</v>
      </c>
      <c r="AO6" s="1">
        <f>IF(ISERROR(LARGE(($O6:$W6,$AF6,$AI6:$AN6),AO$1)),0,LARGE(($O6:$W6,$AF6,$AI6:$AN6),AO$1))</f>
        <v>86</v>
      </c>
      <c r="AP6" s="1">
        <f>IF(ISERROR(LARGE(($O6:$W6,$AF6,$AI6:$AN6),AP$1)),0,LARGE(($O6:$W6,$AF6,$AI6:$AN6),AP$1))</f>
        <v>84</v>
      </c>
      <c r="AQ6" s="1">
        <f>IF(ISERROR(LARGE(($O6:$W6,$AF6,$AI6:$AN6),AQ$1)),0,LARGE(($O6:$W6,$AF6,$AI6:$AN6),AQ$1))</f>
        <v>67</v>
      </c>
      <c r="AR6" s="1">
        <f>IF(ISERROR(LARGE(($O6:$W6,$AF6,$AI6:$AN6),AR$1)),0,LARGE(($O6:$W6,$AF6,$AI6:$AN6),AR$1))</f>
        <v>0</v>
      </c>
      <c r="AS6" s="1">
        <f>IF(ISERROR(LARGE(($O6:$W6,$AF6,$AI6:$AN6),AS$1)),0,LARGE(($O6:$W6,$AF6,$AI6:$AN6),AS$1))</f>
        <v>0</v>
      </c>
      <c r="AT6" s="1">
        <f>IF(ISERROR(LARGE(($O6:$W6,$AF6,$AI6:$AN6),AT$1)),0,LARGE(($O6:$W6,$AF6,$AI6:$AN6),AT$1))</f>
        <v>0</v>
      </c>
      <c r="AU6" s="1">
        <f>IF(ISERROR(LARGE(($O6:$W6,$AF6,$AI6:$AN6),AU$1)),0,LARGE(($O6:$W6,$AF6,$AI6:$AN6),AU$1))</f>
        <v>0</v>
      </c>
      <c r="AV6" s="1">
        <f>IF(ISERROR(LARGE(($O6:$W6,$AF6,$AI6:$AN6),AV$1)),0,LARGE(($O6:$W6,$AF6,$AI6:$AN6),AV$1))</f>
        <v>0</v>
      </c>
      <c r="AW6" s="1">
        <f>IF(ISERROR(LARGE(($O6:$W6,$AF6,$AI6:$AN6),AW$1)),0,LARGE(($O6:$W6,$AF6,$AI6:$AN6),AW$1))</f>
        <v>0</v>
      </c>
      <c r="AX6" s="1">
        <f>IF(ISERROR(LARGE(($O6:$W6,$AF6,$AI6:$AN6),AX$1)),0,LARGE(($O6:$W6,$AF6,$AI6:$AN6),AX$1))</f>
        <v>0</v>
      </c>
      <c r="AY6" s="1">
        <f>IF(ISERROR(LARGE(($O6:$W6,$AF6,$AI6:$AN6),AY$1)),0,LARGE(($O6:$W6,$AF6,$AI6:$AN6),AY$1))</f>
        <v>0</v>
      </c>
      <c r="AZ6" s="1">
        <f>IF(ISERROR(LARGE(($O6:$W6,$AF6,$AI6:$AN6),AZ$1)),0,LARGE(($O6:$W6,$AF6,$AI6:$AN6),AZ$1))</f>
        <v>0</v>
      </c>
      <c r="BA6" s="1">
        <f>IF(C6="",0,SUM(O6:AH6))</f>
        <v>237</v>
      </c>
      <c r="BB6" s="1">
        <f>IF(C6="",0,SUM(AO6:AZ6))</f>
        <v>237</v>
      </c>
      <c r="BC6" s="2">
        <f>(IF(OR(C6="",BD6=0),0,BA6/BD6))</f>
        <v>79</v>
      </c>
      <c r="BD6" s="3">
        <f>COUNTA(O6:AH6)</f>
        <v>3</v>
      </c>
      <c r="BE6" s="51"/>
    </row>
    <row r="7" spans="1:57" ht="11.25" customHeight="1">
      <c r="A7" s="258">
        <v>6</v>
      </c>
      <c r="B7" s="54">
        <v>1</v>
      </c>
      <c r="C7" s="13" t="s">
        <v>111</v>
      </c>
      <c r="D7" s="13" t="s">
        <v>112</v>
      </c>
      <c r="E7" s="110">
        <v>5</v>
      </c>
      <c r="F7" s="110">
        <v>5</v>
      </c>
      <c r="G7" s="238"/>
      <c r="H7" s="183" t="s">
        <v>277</v>
      </c>
      <c r="I7" s="67">
        <v>50</v>
      </c>
      <c r="J7" s="67">
        <f>(L7+K7)</f>
        <v>42</v>
      </c>
      <c r="K7" s="66">
        <f>12+8+4</f>
        <v>24</v>
      </c>
      <c r="L7" s="68">
        <v>18</v>
      </c>
      <c r="M7" s="280" t="s">
        <v>125</v>
      </c>
      <c r="N7" s="17" t="s">
        <v>109</v>
      </c>
      <c r="O7" s="75">
        <v>81</v>
      </c>
      <c r="P7" s="79">
        <v>69</v>
      </c>
      <c r="Q7" s="208"/>
      <c r="R7" s="74">
        <v>81</v>
      </c>
      <c r="S7" s="79"/>
      <c r="T7" s="79"/>
      <c r="U7" s="79"/>
      <c r="V7" s="74"/>
      <c r="W7" s="79"/>
      <c r="X7" s="83"/>
      <c r="Y7" s="83"/>
      <c r="Z7" s="83"/>
      <c r="AA7" s="83"/>
      <c r="AB7" s="83"/>
      <c r="AC7" s="83"/>
      <c r="AD7" s="83"/>
      <c r="AE7" s="124"/>
      <c r="AF7" s="79"/>
      <c r="AG7" s="124"/>
      <c r="AH7" s="83"/>
      <c r="AI7" s="4">
        <f>IF(ISERROR(LARGE(($X7:$AE7,$AG7:$AH7),AI$1)),0,LARGE(($X7:$AE7,$AG7:$AH7),AI$1))</f>
        <v>0</v>
      </c>
      <c r="AJ7" s="4">
        <f>IF(ISERROR(LARGE(($X7:$AE7,$AG7:$AH7),AJ$1)),0,LARGE(($X7:$AE7,$AG7:$AH7),AJ$1))</f>
        <v>0</v>
      </c>
      <c r="AK7" s="4">
        <f>IF(ISERROR(LARGE(($X7:$AE7,$AG7:$AH7),AK$1)),0,LARGE(($X7:$AE7,$AG7:$AH7),AK$1))</f>
        <v>0</v>
      </c>
      <c r="AL7" s="4">
        <f>IF(ISERROR(LARGE(($X7:$AE7,$AG7:$AH7),AL$1)),0,LARGE(($X7:$AE7,$AG7:$AH7),AL$1))</f>
        <v>0</v>
      </c>
      <c r="AM7" s="4">
        <f>IF(ISERROR(LARGE(($X7:$AE7,$AG7:$AH7),AM$1)),0,LARGE(($X7:$AE7,$AG7:$AH7),AM$1))</f>
        <v>0</v>
      </c>
      <c r="AN7" s="4">
        <f>IF(ISERROR(LARGE(($X7:$AE7,$AG7:$AH7),AN$1)),0,LARGE(($X7:$AE7,$AG7:$AH7),AN$1))</f>
        <v>0</v>
      </c>
      <c r="AO7" s="1">
        <f>IF(ISERROR(LARGE(($O7:$W7,$AF7,$AI7:$AN7),AO$1)),0,LARGE(($O7:$W7,$AF7,$AI7:$AN7),AO$1))</f>
        <v>81</v>
      </c>
      <c r="AP7" s="1">
        <f>IF(ISERROR(LARGE(($O7:$W7,$AF7,$AI7:$AN7),AP$1)),0,LARGE(($O7:$W7,$AF7,$AI7:$AN7),AP$1))</f>
        <v>81</v>
      </c>
      <c r="AQ7" s="1">
        <f>IF(ISERROR(LARGE(($O7:$W7,$AF7,$AI7:$AN7),AQ$1)),0,LARGE(($O7:$W7,$AF7,$AI7:$AN7),AQ$1))</f>
        <v>69</v>
      </c>
      <c r="AR7" s="1">
        <f>IF(ISERROR(LARGE(($O7:$W7,$AF7,$AI7:$AN7),AR$1)),0,LARGE(($O7:$W7,$AF7,$AI7:$AN7),AR$1))</f>
        <v>0</v>
      </c>
      <c r="AS7" s="1">
        <f>IF(ISERROR(LARGE(($O7:$W7,$AF7,$AI7:$AN7),AS$1)),0,LARGE(($O7:$W7,$AF7,$AI7:$AN7),AS$1))</f>
        <v>0</v>
      </c>
      <c r="AT7" s="1">
        <f>IF(ISERROR(LARGE(($O7:$W7,$AF7,$AI7:$AN7),AT$1)),0,LARGE(($O7:$W7,$AF7,$AI7:$AN7),AT$1))</f>
        <v>0</v>
      </c>
      <c r="AU7" s="1">
        <f>IF(ISERROR(LARGE(($O7:$W7,$AF7,$AI7:$AN7),AU$1)),0,LARGE(($O7:$W7,$AF7,$AI7:$AN7),AU$1))</f>
        <v>0</v>
      </c>
      <c r="AV7" s="1">
        <f>IF(ISERROR(LARGE(($O7:$W7,$AF7,$AI7:$AN7),AV$1)),0,LARGE(($O7:$W7,$AF7,$AI7:$AN7),AV$1))</f>
        <v>0</v>
      </c>
      <c r="AW7" s="1">
        <f>IF(ISERROR(LARGE(($O7:$W7,$AF7,$AI7:$AN7),AW$1)),0,LARGE(($O7:$W7,$AF7,$AI7:$AN7),AW$1))</f>
        <v>0</v>
      </c>
      <c r="AX7" s="1">
        <f>IF(ISERROR(LARGE(($O7:$W7,$AF7,$AI7:$AN7),AX$1)),0,LARGE(($O7:$W7,$AF7,$AI7:$AN7),AX$1))</f>
        <v>0</v>
      </c>
      <c r="AY7" s="1">
        <f>IF(ISERROR(LARGE(($O7:$W7,$AF7,$AI7:$AN7),AY$1)),0,LARGE(($O7:$W7,$AF7,$AI7:$AN7),AY$1))</f>
        <v>0</v>
      </c>
      <c r="AZ7" s="1">
        <f>IF(ISERROR(LARGE(($O7:$W7,$AF7,$AI7:$AN7),AZ$1)),0,LARGE(($O7:$W7,$AF7,$AI7:$AN7),AZ$1))</f>
        <v>0</v>
      </c>
      <c r="BA7" s="1">
        <f>IF(C7="",0,SUM(O7:AH7))</f>
        <v>231</v>
      </c>
      <c r="BB7" s="1">
        <f>IF(C7="",0,SUM(AO7:AZ7))</f>
        <v>231</v>
      </c>
      <c r="BC7" s="2">
        <f>(IF(OR(C7="",BD7=0),0,BA7/BD7))</f>
        <v>77</v>
      </c>
      <c r="BD7" s="3">
        <f>COUNTA(O7:AH7)</f>
        <v>3</v>
      </c>
      <c r="BE7" s="29"/>
    </row>
    <row r="8" spans="1:57" ht="11.25" customHeight="1">
      <c r="A8" s="258">
        <v>7</v>
      </c>
      <c r="B8" s="54">
        <v>2</v>
      </c>
      <c r="C8" s="13" t="s">
        <v>175</v>
      </c>
      <c r="D8" s="13" t="s">
        <v>10</v>
      </c>
      <c r="E8" s="110">
        <v>5</v>
      </c>
      <c r="F8" s="110">
        <v>5</v>
      </c>
      <c r="G8" s="238"/>
      <c r="H8" s="143" t="s">
        <v>276</v>
      </c>
      <c r="I8" s="66">
        <v>30</v>
      </c>
      <c r="J8" s="67">
        <f>(L8+K8)</f>
        <v>20</v>
      </c>
      <c r="K8" s="66">
        <f>8+4+3</f>
        <v>15</v>
      </c>
      <c r="L8" s="68">
        <v>5</v>
      </c>
      <c r="M8" s="257" t="s">
        <v>124</v>
      </c>
      <c r="N8" s="17" t="s">
        <v>106</v>
      </c>
      <c r="O8" s="75">
        <v>71</v>
      </c>
      <c r="P8" s="79">
        <v>64</v>
      </c>
      <c r="Q8" s="208"/>
      <c r="R8" s="74">
        <v>78</v>
      </c>
      <c r="S8" s="79"/>
      <c r="T8" s="79"/>
      <c r="U8" s="79"/>
      <c r="V8" s="74"/>
      <c r="W8" s="79"/>
      <c r="X8" s="83"/>
      <c r="Y8" s="83"/>
      <c r="Z8" s="83"/>
      <c r="AA8" s="83"/>
      <c r="AB8" s="83"/>
      <c r="AC8" s="83"/>
      <c r="AD8" s="83"/>
      <c r="AE8" s="124"/>
      <c r="AF8" s="79"/>
      <c r="AG8" s="124"/>
      <c r="AH8" s="83"/>
      <c r="AI8" s="4">
        <f>IF(ISERROR(LARGE(($X8:$AE8,$AG8:$AH8),AI$1)),0,LARGE(($X8:$AE8,$AG8:$AH8),AI$1))</f>
        <v>0</v>
      </c>
      <c r="AJ8" s="4">
        <f>IF(ISERROR(LARGE(($X8:$AE8,$AG8:$AH8),AJ$1)),0,LARGE(($X8:$AE8,$AG8:$AH8),AJ$1))</f>
        <v>0</v>
      </c>
      <c r="AK8" s="4">
        <f>IF(ISERROR(LARGE(($X8:$AE8,$AG8:$AH8),AK$1)),0,LARGE(($X8:$AE8,$AG8:$AH8),AK$1))</f>
        <v>0</v>
      </c>
      <c r="AL8" s="4">
        <f>IF(ISERROR(LARGE(($X8:$AE8,$AG8:$AH8),AL$1)),0,LARGE(($X8:$AE8,$AG8:$AH8),AL$1))</f>
        <v>0</v>
      </c>
      <c r="AM8" s="4">
        <f>IF(ISERROR(LARGE(($X8:$AE8,$AG8:$AH8),AM$1)),0,LARGE(($X8:$AE8,$AG8:$AH8),AM$1))</f>
        <v>0</v>
      </c>
      <c r="AN8" s="4">
        <f>IF(ISERROR(LARGE(($X8:$AE8,$AG8:$AH8),AN$1)),0,LARGE(($X8:$AE8,$AG8:$AH8),AN$1))</f>
        <v>0</v>
      </c>
      <c r="AO8" s="1">
        <f>IF(ISERROR(LARGE(($O8:$W8,$AF8,$AI8:$AN8),AO$1)),0,LARGE(($O8:$W8,$AF8,$AI8:$AN8),AO$1))</f>
        <v>78</v>
      </c>
      <c r="AP8" s="1">
        <f>IF(ISERROR(LARGE(($O8:$W8,$AF8,$AI8:$AN8),AP$1)),0,LARGE(($O8:$W8,$AF8,$AI8:$AN8),AP$1))</f>
        <v>71</v>
      </c>
      <c r="AQ8" s="1">
        <f>IF(ISERROR(LARGE(($O8:$W8,$AF8,$AI8:$AN8),AQ$1)),0,LARGE(($O8:$W8,$AF8,$AI8:$AN8),AQ$1))</f>
        <v>64</v>
      </c>
      <c r="AR8" s="1">
        <f>IF(ISERROR(LARGE(($O8:$W8,$AF8,$AI8:$AN8),AR$1)),0,LARGE(($O8:$W8,$AF8,$AI8:$AN8),AR$1))</f>
        <v>0</v>
      </c>
      <c r="AS8" s="1">
        <f>IF(ISERROR(LARGE(($O8:$W8,$AF8,$AI8:$AN8),AS$1)),0,LARGE(($O8:$W8,$AF8,$AI8:$AN8),AS$1))</f>
        <v>0</v>
      </c>
      <c r="AT8" s="1">
        <f>IF(ISERROR(LARGE(($O8:$W8,$AF8,$AI8:$AN8),AT$1)),0,LARGE(($O8:$W8,$AF8,$AI8:$AN8),AT$1))</f>
        <v>0</v>
      </c>
      <c r="AU8" s="1">
        <f>IF(ISERROR(LARGE(($O8:$W8,$AF8,$AI8:$AN8),AU$1)),0,LARGE(($O8:$W8,$AF8,$AI8:$AN8),AU$1))</f>
        <v>0</v>
      </c>
      <c r="AV8" s="1">
        <f>IF(ISERROR(LARGE(($O8:$W8,$AF8,$AI8:$AN8),AV$1)),0,LARGE(($O8:$W8,$AF8,$AI8:$AN8),AV$1))</f>
        <v>0</v>
      </c>
      <c r="AW8" s="1">
        <f>IF(ISERROR(LARGE(($O8:$W8,$AF8,$AI8:$AN8),AW$1)),0,LARGE(($O8:$W8,$AF8,$AI8:$AN8),AW$1))</f>
        <v>0</v>
      </c>
      <c r="AX8" s="1">
        <f>IF(ISERROR(LARGE(($O8:$W8,$AF8,$AI8:$AN8),AX$1)),0,LARGE(($O8:$W8,$AF8,$AI8:$AN8),AX$1))</f>
        <v>0</v>
      </c>
      <c r="AY8" s="1">
        <f>IF(ISERROR(LARGE(($O8:$W8,$AF8,$AI8:$AN8),AY$1)),0,LARGE(($O8:$W8,$AF8,$AI8:$AN8),AY$1))</f>
        <v>0</v>
      </c>
      <c r="AZ8" s="1">
        <f>IF(ISERROR(LARGE(($O8:$W8,$AF8,$AI8:$AN8),AZ$1)),0,LARGE(($O8:$W8,$AF8,$AI8:$AN8),AZ$1))</f>
        <v>0</v>
      </c>
      <c r="BA8" s="1">
        <f>IF(C8="",0,SUM(O8:AH8))</f>
        <v>213</v>
      </c>
      <c r="BB8" s="1">
        <f>IF(C8="",0,SUM(AO8:AZ8))</f>
        <v>213</v>
      </c>
      <c r="BC8" s="2">
        <f>(IF(OR(C8="",BD8=0),0,BA8/BD8))</f>
        <v>71</v>
      </c>
      <c r="BD8" s="3">
        <f>COUNTA(O8:AH8)</f>
        <v>3</v>
      </c>
      <c r="BE8" s="29"/>
    </row>
    <row r="9" spans="1:57" ht="11.25" customHeight="1">
      <c r="A9" s="258">
        <v>8</v>
      </c>
      <c r="B9" s="54">
        <v>3</v>
      </c>
      <c r="C9" s="13" t="s">
        <v>65</v>
      </c>
      <c r="D9" s="13" t="s">
        <v>22</v>
      </c>
      <c r="E9" s="110">
        <v>3</v>
      </c>
      <c r="F9" s="110">
        <v>3</v>
      </c>
      <c r="G9" s="238"/>
      <c r="H9" s="183" t="s">
        <v>277</v>
      </c>
      <c r="I9" s="67">
        <v>50</v>
      </c>
      <c r="J9" s="67">
        <f>(L9+K9)</f>
        <v>25</v>
      </c>
      <c r="K9" s="66">
        <f>8+0+8</f>
        <v>16</v>
      </c>
      <c r="L9" s="68">
        <v>9</v>
      </c>
      <c r="M9" s="77" t="s">
        <v>125</v>
      </c>
      <c r="N9" s="18" t="s">
        <v>20</v>
      </c>
      <c r="O9" s="75">
        <v>95</v>
      </c>
      <c r="P9" s="79"/>
      <c r="Q9" s="208"/>
      <c r="R9" s="74">
        <v>92</v>
      </c>
      <c r="S9" s="79"/>
      <c r="T9" s="79"/>
      <c r="U9" s="79"/>
      <c r="V9" s="74"/>
      <c r="W9" s="79"/>
      <c r="X9" s="83"/>
      <c r="Y9" s="83"/>
      <c r="Z9" s="83"/>
      <c r="AA9" s="83"/>
      <c r="AB9" s="83"/>
      <c r="AC9" s="83"/>
      <c r="AD9" s="83"/>
      <c r="AE9" s="124"/>
      <c r="AF9" s="79"/>
      <c r="AG9" s="124"/>
      <c r="AH9" s="83"/>
      <c r="AI9" s="4">
        <f>IF(ISERROR(LARGE(($X9:$AE9,$AG9:$AH9),AI$1)),0,LARGE(($X9:$AE9,$AG9:$AH9),AI$1))</f>
        <v>0</v>
      </c>
      <c r="AJ9" s="4">
        <f>IF(ISERROR(LARGE(($X9:$AE9,$AG9:$AH9),AJ$1)),0,LARGE(($X9:$AE9,$AG9:$AH9),AJ$1))</f>
        <v>0</v>
      </c>
      <c r="AK9" s="4">
        <f>IF(ISERROR(LARGE(($X9:$AE9,$AG9:$AH9),AK$1)),0,LARGE(($X9:$AE9,$AG9:$AH9),AK$1))</f>
        <v>0</v>
      </c>
      <c r="AL9" s="4">
        <f>IF(ISERROR(LARGE(($X9:$AE9,$AG9:$AH9),AL$1)),0,LARGE(($X9:$AE9,$AG9:$AH9),AL$1))</f>
        <v>0</v>
      </c>
      <c r="AM9" s="4">
        <f>IF(ISERROR(LARGE(($X9:$AE9,$AG9:$AH9),AM$1)),0,LARGE(($X9:$AE9,$AG9:$AH9),AM$1))</f>
        <v>0</v>
      </c>
      <c r="AN9" s="4">
        <f>IF(ISERROR(LARGE(($X9:$AE9,$AG9:$AH9),AN$1)),0,LARGE(($X9:$AE9,$AG9:$AH9),AN$1))</f>
        <v>0</v>
      </c>
      <c r="AO9" s="1">
        <f>IF(ISERROR(LARGE(($O9:$W9,$AF9,$AI9:$AN9),AO$1)),0,LARGE(($O9:$W9,$AF9,$AI9:$AN9),AO$1))</f>
        <v>95</v>
      </c>
      <c r="AP9" s="1">
        <f>IF(ISERROR(LARGE(($O9:$W9,$AF9,$AI9:$AN9),AP$1)),0,LARGE(($O9:$W9,$AF9,$AI9:$AN9),AP$1))</f>
        <v>92</v>
      </c>
      <c r="AQ9" s="1">
        <f>IF(ISERROR(LARGE(($O9:$W9,$AF9,$AI9:$AN9),AQ$1)),0,LARGE(($O9:$W9,$AF9,$AI9:$AN9),AQ$1))</f>
        <v>0</v>
      </c>
      <c r="AR9" s="1">
        <f>IF(ISERROR(LARGE(($O9:$W9,$AF9,$AI9:$AN9),AR$1)),0,LARGE(($O9:$W9,$AF9,$AI9:$AN9),AR$1))</f>
        <v>0</v>
      </c>
      <c r="AS9" s="1">
        <f>IF(ISERROR(LARGE(($O9:$W9,$AF9,$AI9:$AN9),AS$1)),0,LARGE(($O9:$W9,$AF9,$AI9:$AN9),AS$1))</f>
        <v>0</v>
      </c>
      <c r="AT9" s="1">
        <f>IF(ISERROR(LARGE(($O9:$W9,$AF9,$AI9:$AN9),AT$1)),0,LARGE(($O9:$W9,$AF9,$AI9:$AN9),AT$1))</f>
        <v>0</v>
      </c>
      <c r="AU9" s="1">
        <f>IF(ISERROR(LARGE(($O9:$W9,$AF9,$AI9:$AN9),AU$1)),0,LARGE(($O9:$W9,$AF9,$AI9:$AN9),AU$1))</f>
        <v>0</v>
      </c>
      <c r="AV9" s="1">
        <f>IF(ISERROR(LARGE(($O9:$W9,$AF9,$AI9:$AN9),AV$1)),0,LARGE(($O9:$W9,$AF9,$AI9:$AN9),AV$1))</f>
        <v>0</v>
      </c>
      <c r="AW9" s="1">
        <f>IF(ISERROR(LARGE(($O9:$W9,$AF9,$AI9:$AN9),AW$1)),0,LARGE(($O9:$W9,$AF9,$AI9:$AN9),AW$1))</f>
        <v>0</v>
      </c>
      <c r="AX9" s="1">
        <f>IF(ISERROR(LARGE(($O9:$W9,$AF9,$AI9:$AN9),AX$1)),0,LARGE(($O9:$W9,$AF9,$AI9:$AN9),AX$1))</f>
        <v>0</v>
      </c>
      <c r="AY9" s="1">
        <f>IF(ISERROR(LARGE(($O9:$W9,$AF9,$AI9:$AN9),AY$1)),0,LARGE(($O9:$W9,$AF9,$AI9:$AN9),AY$1))</f>
        <v>0</v>
      </c>
      <c r="AZ9" s="1">
        <f>IF(ISERROR(LARGE(($O9:$W9,$AF9,$AI9:$AN9),AZ$1)),0,LARGE(($O9:$W9,$AF9,$AI9:$AN9),AZ$1))</f>
        <v>0</v>
      </c>
      <c r="BA9" s="1">
        <f>IF(C9="",0,SUM(O9:AH9))</f>
        <v>187</v>
      </c>
      <c r="BB9" s="1">
        <f>IF(C9="",0,SUM(AO9:AZ9))</f>
        <v>187</v>
      </c>
      <c r="BC9" s="2">
        <f>(IF(OR(C9="",BD9=0),0,BA9/BD9))</f>
        <v>93.5</v>
      </c>
      <c r="BD9" s="3">
        <f>COUNTA(O9:AH9)</f>
        <v>2</v>
      </c>
      <c r="BE9" s="29"/>
    </row>
    <row r="10" spans="1:57" ht="11.25" customHeight="1">
      <c r="A10" s="258">
        <v>9</v>
      </c>
      <c r="B10" s="54">
        <v>4</v>
      </c>
      <c r="C10" s="13" t="s">
        <v>333</v>
      </c>
      <c r="D10" s="13" t="s">
        <v>334</v>
      </c>
      <c r="E10" s="110">
        <v>3</v>
      </c>
      <c r="F10" s="110">
        <v>3</v>
      </c>
      <c r="G10" s="238"/>
      <c r="H10" s="183"/>
      <c r="I10" s="67">
        <v>50</v>
      </c>
      <c r="J10" s="67">
        <f>(L10+K10)</f>
        <v>12</v>
      </c>
      <c r="K10" s="66">
        <f>6+0+6</f>
        <v>12</v>
      </c>
      <c r="L10" s="68">
        <v>0</v>
      </c>
      <c r="M10" s="256" t="s">
        <v>125</v>
      </c>
      <c r="N10" s="18" t="s">
        <v>20</v>
      </c>
      <c r="O10" s="75">
        <v>90</v>
      </c>
      <c r="P10" s="79"/>
      <c r="Q10" s="208"/>
      <c r="R10" s="74">
        <v>89</v>
      </c>
      <c r="S10" s="79"/>
      <c r="T10" s="79"/>
      <c r="U10" s="79"/>
      <c r="V10" s="74"/>
      <c r="W10" s="79"/>
      <c r="X10" s="83"/>
      <c r="Y10" s="83"/>
      <c r="Z10" s="83"/>
      <c r="AA10" s="83"/>
      <c r="AB10" s="83"/>
      <c r="AC10" s="83"/>
      <c r="AD10" s="83"/>
      <c r="AE10" s="124"/>
      <c r="AF10" s="79"/>
      <c r="AG10" s="124"/>
      <c r="AH10" s="83"/>
      <c r="AI10" s="4">
        <f>IF(ISERROR(LARGE(($X10:$AE10,$AG10:$AH10),AI$1)),0,LARGE(($X10:$AE10,$AG10:$AH10),AI$1))</f>
        <v>0</v>
      </c>
      <c r="AJ10" s="4">
        <f>IF(ISERROR(LARGE(($X10:$AE10,$AG10:$AH10),AJ$1)),0,LARGE(($X10:$AE10,$AG10:$AH10),AJ$1))</f>
        <v>0</v>
      </c>
      <c r="AK10" s="4">
        <f>IF(ISERROR(LARGE(($X10:$AE10,$AG10:$AH10),AK$1)),0,LARGE(($X10:$AE10,$AG10:$AH10),AK$1))</f>
        <v>0</v>
      </c>
      <c r="AL10" s="4">
        <f>IF(ISERROR(LARGE(($X10:$AE10,$AG10:$AH10),AL$1)),0,LARGE(($X10:$AE10,$AG10:$AH10),AL$1))</f>
        <v>0</v>
      </c>
      <c r="AM10" s="4">
        <f>IF(ISERROR(LARGE(($X10:$AE10,$AG10:$AH10),AM$1)),0,LARGE(($X10:$AE10,$AG10:$AH10),AM$1))</f>
        <v>0</v>
      </c>
      <c r="AN10" s="4">
        <f>IF(ISERROR(LARGE(($X10:$AE10,$AG10:$AH10),AN$1)),0,LARGE(($X10:$AE10,$AG10:$AH10),AN$1))</f>
        <v>0</v>
      </c>
      <c r="AO10" s="1">
        <f>IF(ISERROR(LARGE(($O10:$W10,$AF10,$AI10:$AN10),AO$1)),0,LARGE(($O10:$W10,$AF10,$AI10:$AN10),AO$1))</f>
        <v>90</v>
      </c>
      <c r="AP10" s="1">
        <f>IF(ISERROR(LARGE(($O10:$W10,$AF10,$AI10:$AN10),AP$1)),0,LARGE(($O10:$W10,$AF10,$AI10:$AN10),AP$1))</f>
        <v>89</v>
      </c>
      <c r="AQ10" s="1">
        <f>IF(ISERROR(LARGE(($O10:$W10,$AF10,$AI10:$AN10),AQ$1)),0,LARGE(($O10:$W10,$AF10,$AI10:$AN10),AQ$1))</f>
        <v>0</v>
      </c>
      <c r="AR10" s="1">
        <f>IF(ISERROR(LARGE(($O10:$W10,$AF10,$AI10:$AN10),AR$1)),0,LARGE(($O10:$W10,$AF10,$AI10:$AN10),AR$1))</f>
        <v>0</v>
      </c>
      <c r="AS10" s="1">
        <f>IF(ISERROR(LARGE(($O10:$W10,$AF10,$AI10:$AN10),AS$1)),0,LARGE(($O10:$W10,$AF10,$AI10:$AN10),AS$1))</f>
        <v>0</v>
      </c>
      <c r="AT10" s="1">
        <f>IF(ISERROR(LARGE(($O10:$W10,$AF10,$AI10:$AN10),AT$1)),0,LARGE(($O10:$W10,$AF10,$AI10:$AN10),AT$1))</f>
        <v>0</v>
      </c>
      <c r="AU10" s="1">
        <f>IF(ISERROR(LARGE(($O10:$W10,$AF10,$AI10:$AN10),AU$1)),0,LARGE(($O10:$W10,$AF10,$AI10:$AN10),AU$1))</f>
        <v>0</v>
      </c>
      <c r="AV10" s="1">
        <f>IF(ISERROR(LARGE(($O10:$W10,$AF10,$AI10:$AN10),AV$1)),0,LARGE(($O10:$W10,$AF10,$AI10:$AN10),AV$1))</f>
        <v>0</v>
      </c>
      <c r="AW10" s="1">
        <f>IF(ISERROR(LARGE(($O10:$W10,$AF10,$AI10:$AN10),AW$1)),0,LARGE(($O10:$W10,$AF10,$AI10:$AN10),AW$1))</f>
        <v>0</v>
      </c>
      <c r="AX10" s="1">
        <f>IF(ISERROR(LARGE(($O10:$W10,$AF10,$AI10:$AN10),AX$1)),0,LARGE(($O10:$W10,$AF10,$AI10:$AN10),AX$1))</f>
        <v>0</v>
      </c>
      <c r="AY10" s="1">
        <f>IF(ISERROR(LARGE(($O10:$W10,$AF10,$AI10:$AN10),AY$1)),0,LARGE(($O10:$W10,$AF10,$AI10:$AN10),AY$1))</f>
        <v>0</v>
      </c>
      <c r="AZ10" s="1">
        <f>IF(ISERROR(LARGE(($O10:$W10,$AF10,$AI10:$AN10),AZ$1)),0,LARGE(($O10:$W10,$AF10,$AI10:$AN10),AZ$1))</f>
        <v>0</v>
      </c>
      <c r="BA10" s="1">
        <f>IF(C10="",0,SUM(O10:AH10))</f>
        <v>179</v>
      </c>
      <c r="BB10" s="1">
        <f>IF(C10="",0,SUM(AO10:AZ10))</f>
        <v>179</v>
      </c>
      <c r="BC10" s="2">
        <f>(IF(OR(C10="",BD10=0),0,BA10/BD10))</f>
        <v>89.5</v>
      </c>
      <c r="BD10" s="3">
        <f>COUNTA(O10:AH10)</f>
        <v>2</v>
      </c>
      <c r="BE10" s="29"/>
    </row>
    <row r="11" spans="1:57" ht="11.25" customHeight="1">
      <c r="A11" s="258">
        <v>10</v>
      </c>
      <c r="B11" s="54">
        <v>2</v>
      </c>
      <c r="C11" s="13" t="s">
        <v>103</v>
      </c>
      <c r="D11" s="13" t="s">
        <v>5</v>
      </c>
      <c r="E11" s="125">
        <v>4</v>
      </c>
      <c r="F11" s="110">
        <v>4</v>
      </c>
      <c r="G11" s="238"/>
      <c r="H11" s="142" t="s">
        <v>275</v>
      </c>
      <c r="I11" s="66">
        <v>40</v>
      </c>
      <c r="J11" s="67">
        <f>(L11+K11)</f>
        <v>8</v>
      </c>
      <c r="K11" s="66">
        <f>4+0+4</f>
        <v>8</v>
      </c>
      <c r="L11" s="68">
        <v>0</v>
      </c>
      <c r="M11" s="256" t="s">
        <v>126</v>
      </c>
      <c r="N11" s="17" t="s">
        <v>106</v>
      </c>
      <c r="O11" s="75">
        <v>84</v>
      </c>
      <c r="P11" s="79"/>
      <c r="Q11" s="208"/>
      <c r="R11" s="74">
        <v>88</v>
      </c>
      <c r="S11" s="79"/>
      <c r="T11" s="79"/>
      <c r="U11" s="79"/>
      <c r="V11" s="74"/>
      <c r="W11" s="79"/>
      <c r="X11" s="83"/>
      <c r="Y11" s="83"/>
      <c r="Z11" s="83"/>
      <c r="AA11" s="83"/>
      <c r="AB11" s="83"/>
      <c r="AC11" s="83"/>
      <c r="AD11" s="83"/>
      <c r="AE11" s="124"/>
      <c r="AF11" s="79"/>
      <c r="AG11" s="124"/>
      <c r="AH11" s="83"/>
      <c r="AI11" s="4">
        <f>IF(ISERROR(LARGE(($X11:$AE11,$AG11:$AH11),AI$1)),0,LARGE(($X11:$AE11,$AG11:$AH11),AI$1))</f>
        <v>0</v>
      </c>
      <c r="AJ11" s="4">
        <f>IF(ISERROR(LARGE(($X11:$AE11,$AG11:$AH11),AJ$1)),0,LARGE(($X11:$AE11,$AG11:$AH11),AJ$1))</f>
        <v>0</v>
      </c>
      <c r="AK11" s="4">
        <f>IF(ISERROR(LARGE(($X11:$AE11,$AG11:$AH11),AK$1)),0,LARGE(($X11:$AE11,$AG11:$AH11),AK$1))</f>
        <v>0</v>
      </c>
      <c r="AL11" s="4">
        <f>IF(ISERROR(LARGE(($X11:$AE11,$AG11:$AH11),AL$1)),0,LARGE(($X11:$AE11,$AG11:$AH11),AL$1))</f>
        <v>0</v>
      </c>
      <c r="AM11" s="4">
        <f>IF(ISERROR(LARGE(($X11:$AE11,$AG11:$AH11),AM$1)),0,LARGE(($X11:$AE11,$AG11:$AH11),AM$1))</f>
        <v>0</v>
      </c>
      <c r="AN11" s="4">
        <f>IF(ISERROR(LARGE(($X11:$AE11,$AG11:$AH11),AN$1)),0,LARGE(($X11:$AE11,$AG11:$AH11),AN$1))</f>
        <v>0</v>
      </c>
      <c r="AO11" s="1">
        <f>IF(ISERROR(LARGE(($O11:$W11,$AF11,$AI11:$AN11),AO$1)),0,LARGE(($O11:$W11,$AF11,$AI11:$AN11),AO$1))</f>
        <v>88</v>
      </c>
      <c r="AP11" s="1">
        <f>IF(ISERROR(LARGE(($O11:$W11,$AF11,$AI11:$AN11),AP$1)),0,LARGE(($O11:$W11,$AF11,$AI11:$AN11),AP$1))</f>
        <v>84</v>
      </c>
      <c r="AQ11" s="1">
        <f>IF(ISERROR(LARGE(($O11:$W11,$AF11,$AI11:$AN11),AQ$1)),0,LARGE(($O11:$W11,$AF11,$AI11:$AN11),AQ$1))</f>
        <v>0</v>
      </c>
      <c r="AR11" s="1">
        <f>IF(ISERROR(LARGE(($O11:$W11,$AF11,$AI11:$AN11),AR$1)),0,LARGE(($O11:$W11,$AF11,$AI11:$AN11),AR$1))</f>
        <v>0</v>
      </c>
      <c r="AS11" s="1">
        <f>IF(ISERROR(LARGE(($O11:$W11,$AF11,$AI11:$AN11),AS$1)),0,LARGE(($O11:$W11,$AF11,$AI11:$AN11),AS$1))</f>
        <v>0</v>
      </c>
      <c r="AT11" s="1">
        <f>IF(ISERROR(LARGE(($O11:$W11,$AF11,$AI11:$AN11),AT$1)),0,LARGE(($O11:$W11,$AF11,$AI11:$AN11),AT$1))</f>
        <v>0</v>
      </c>
      <c r="AU11" s="1">
        <f>IF(ISERROR(LARGE(($O11:$W11,$AF11,$AI11:$AN11),AU$1)),0,LARGE(($O11:$W11,$AF11,$AI11:$AN11),AU$1))</f>
        <v>0</v>
      </c>
      <c r="AV11" s="1">
        <f>IF(ISERROR(LARGE(($O11:$W11,$AF11,$AI11:$AN11),AV$1)),0,LARGE(($O11:$W11,$AF11,$AI11:$AN11),AV$1))</f>
        <v>0</v>
      </c>
      <c r="AW11" s="1">
        <f>IF(ISERROR(LARGE(($O11:$W11,$AF11,$AI11:$AN11),AW$1)),0,LARGE(($O11:$W11,$AF11,$AI11:$AN11),AW$1))</f>
        <v>0</v>
      </c>
      <c r="AX11" s="1">
        <f>IF(ISERROR(LARGE(($O11:$W11,$AF11,$AI11:$AN11),AX$1)),0,LARGE(($O11:$W11,$AF11,$AI11:$AN11),AX$1))</f>
        <v>0</v>
      </c>
      <c r="AY11" s="1">
        <f>IF(ISERROR(LARGE(($O11:$W11,$AF11,$AI11:$AN11),AY$1)),0,LARGE(($O11:$W11,$AF11,$AI11:$AN11),AY$1))</f>
        <v>0</v>
      </c>
      <c r="AZ11" s="1">
        <f>IF(ISERROR(LARGE(($O11:$W11,$AF11,$AI11:$AN11),AZ$1)),0,LARGE(($O11:$W11,$AF11,$AI11:$AN11),AZ$1))</f>
        <v>0</v>
      </c>
      <c r="BA11" s="1">
        <f>IF(C11="",0,SUM(O11:AH11))</f>
        <v>172</v>
      </c>
      <c r="BB11" s="1">
        <f>IF(C11="",0,SUM(AO11:AZ11))</f>
        <v>172</v>
      </c>
      <c r="BC11" s="2">
        <f>(IF(OR(C11="",BD11=0),0,BA11/BD11))</f>
        <v>86</v>
      </c>
      <c r="BD11" s="3">
        <f>COUNTA(O11:AH11)</f>
        <v>2</v>
      </c>
      <c r="BE11" s="29"/>
    </row>
    <row r="12" spans="1:57" ht="11.25" customHeight="1">
      <c r="A12" s="206">
        <v>11</v>
      </c>
      <c r="B12" s="54">
        <v>3</v>
      </c>
      <c r="C12" s="13" t="s">
        <v>225</v>
      </c>
      <c r="D12" s="13" t="s">
        <v>9</v>
      </c>
      <c r="E12" s="110">
        <v>2</v>
      </c>
      <c r="F12" s="110">
        <v>2</v>
      </c>
      <c r="G12" s="238"/>
      <c r="H12" s="143" t="s">
        <v>276</v>
      </c>
      <c r="I12" s="66">
        <v>30</v>
      </c>
      <c r="J12" s="67">
        <f>(L12+K12)</f>
        <v>2</v>
      </c>
      <c r="K12" s="66">
        <f>2+0+0</f>
        <v>2</v>
      </c>
      <c r="L12" s="109">
        <v>0</v>
      </c>
      <c r="M12" s="71" t="s">
        <v>124</v>
      </c>
      <c r="N12" s="17" t="s">
        <v>106</v>
      </c>
      <c r="O12" s="75">
        <v>87</v>
      </c>
      <c r="P12" s="379">
        <v>84</v>
      </c>
      <c r="Q12" s="208"/>
      <c r="R12" s="74"/>
      <c r="S12" s="79"/>
      <c r="T12" s="79"/>
      <c r="U12" s="79"/>
      <c r="V12" s="74"/>
      <c r="W12" s="79"/>
      <c r="X12" s="83"/>
      <c r="Y12" s="83"/>
      <c r="Z12" s="83"/>
      <c r="AA12" s="83"/>
      <c r="AB12" s="83"/>
      <c r="AC12" s="83"/>
      <c r="AD12" s="83"/>
      <c r="AE12" s="124"/>
      <c r="AF12" s="79"/>
      <c r="AG12" s="124"/>
      <c r="AH12" s="83"/>
      <c r="AI12" s="4">
        <f>IF(ISERROR(LARGE(($X12:$AE12,$AG12:$AH12),AI$1)),0,LARGE(($X12:$AE12,$AG12:$AH12),AI$1))</f>
        <v>0</v>
      </c>
      <c r="AJ12" s="4">
        <f>IF(ISERROR(LARGE(($X12:$AE12,$AG12:$AH12),AJ$1)),0,LARGE(($X12:$AE12,$AG12:$AH12),AJ$1))</f>
        <v>0</v>
      </c>
      <c r="AK12" s="4">
        <f>IF(ISERROR(LARGE(($X12:$AE12,$AG12:$AH12),AK$1)),0,LARGE(($X12:$AE12,$AG12:$AH12),AK$1))</f>
        <v>0</v>
      </c>
      <c r="AL12" s="4">
        <f>IF(ISERROR(LARGE(($X12:$AE12,$AG12:$AH12),AL$1)),0,LARGE(($X12:$AE12,$AG12:$AH12),AL$1))</f>
        <v>0</v>
      </c>
      <c r="AM12" s="4">
        <f>IF(ISERROR(LARGE(($X12:$AE12,$AG12:$AH12),AM$1)),0,LARGE(($X12:$AE12,$AG12:$AH12),AM$1))</f>
        <v>0</v>
      </c>
      <c r="AN12" s="4">
        <f>IF(ISERROR(LARGE(($X12:$AE12,$AG12:$AH12),AN$1)),0,LARGE(($X12:$AE12,$AG12:$AH12),AN$1))</f>
        <v>0</v>
      </c>
      <c r="AO12" s="1">
        <f>IF(ISERROR(LARGE(($O12:$W12,$AF12,$AI12:$AN12),AO$1)),0,LARGE(($O12:$W12,$AF12,$AI12:$AN12),AO$1))</f>
        <v>87</v>
      </c>
      <c r="AP12" s="1">
        <f>IF(ISERROR(LARGE(($O12:$W12,$AF12,$AI12:$AN12),AP$1)),0,LARGE(($O12:$W12,$AF12,$AI12:$AN12),AP$1))</f>
        <v>84</v>
      </c>
      <c r="AQ12" s="1">
        <f>IF(ISERROR(LARGE(($O12:$W12,$AF12,$AI12:$AN12),AQ$1)),0,LARGE(($O12:$W12,$AF12,$AI12:$AN12),AQ$1))</f>
        <v>0</v>
      </c>
      <c r="AR12" s="1">
        <f>IF(ISERROR(LARGE(($O12:$W12,$AF12,$AI12:$AN12),AR$1)),0,LARGE(($O12:$W12,$AF12,$AI12:$AN12),AR$1))</f>
        <v>0</v>
      </c>
      <c r="AS12" s="1">
        <f>IF(ISERROR(LARGE(($O12:$W12,$AF12,$AI12:$AN12),AS$1)),0,LARGE(($O12:$W12,$AF12,$AI12:$AN12),AS$1))</f>
        <v>0</v>
      </c>
      <c r="AT12" s="1">
        <f>IF(ISERROR(LARGE(($O12:$W12,$AF12,$AI12:$AN12),AT$1)),0,LARGE(($O12:$W12,$AF12,$AI12:$AN12),AT$1))</f>
        <v>0</v>
      </c>
      <c r="AU12" s="1">
        <f>IF(ISERROR(LARGE(($O12:$W12,$AF12,$AI12:$AN12),AU$1)),0,LARGE(($O12:$W12,$AF12,$AI12:$AN12),AU$1))</f>
        <v>0</v>
      </c>
      <c r="AV12" s="1">
        <f>IF(ISERROR(LARGE(($O12:$W12,$AF12,$AI12:$AN12),AV$1)),0,LARGE(($O12:$W12,$AF12,$AI12:$AN12),AV$1))</f>
        <v>0</v>
      </c>
      <c r="AW12" s="1">
        <f>IF(ISERROR(LARGE(($O12:$W12,$AF12,$AI12:$AN12),AW$1)),0,LARGE(($O12:$W12,$AF12,$AI12:$AN12),AW$1))</f>
        <v>0</v>
      </c>
      <c r="AX12" s="1">
        <f>IF(ISERROR(LARGE(($O12:$W12,$AF12,$AI12:$AN12),AX$1)),0,LARGE(($O12:$W12,$AF12,$AI12:$AN12),AX$1))</f>
        <v>0</v>
      </c>
      <c r="AY12" s="1">
        <f>IF(ISERROR(LARGE(($O12:$W12,$AF12,$AI12:$AN12),AY$1)),0,LARGE(($O12:$W12,$AF12,$AI12:$AN12),AY$1))</f>
        <v>0</v>
      </c>
      <c r="AZ12" s="1">
        <f>IF(ISERROR(LARGE(($O12:$W12,$AF12,$AI12:$AN12),AZ$1)),0,LARGE(($O12:$W12,$AF12,$AI12:$AN12),AZ$1))</f>
        <v>0</v>
      </c>
      <c r="BA12" s="1">
        <f>IF(C12="",0,SUM(O12:AH12))</f>
        <v>171</v>
      </c>
      <c r="BB12" s="1">
        <f>IF(C12="",0,SUM(AO12:AZ12))</f>
        <v>171</v>
      </c>
      <c r="BC12" s="2">
        <f>(IF(OR(C12="",BD12=0),0,BA12/BD12))</f>
        <v>85.5</v>
      </c>
      <c r="BD12" s="3">
        <f>COUNTA(O12:AH12)</f>
        <v>2</v>
      </c>
      <c r="BE12" s="29"/>
    </row>
    <row r="13" spans="1:57" ht="11.25" customHeight="1">
      <c r="A13" s="206">
        <v>11</v>
      </c>
      <c r="B13" s="54">
        <v>3</v>
      </c>
      <c r="C13" s="13" t="s">
        <v>72</v>
      </c>
      <c r="D13" s="13" t="s">
        <v>17</v>
      </c>
      <c r="E13" s="110">
        <v>2</v>
      </c>
      <c r="F13" s="110">
        <v>2</v>
      </c>
      <c r="G13" s="238"/>
      <c r="H13" s="183" t="s">
        <v>277</v>
      </c>
      <c r="I13" s="78">
        <v>50</v>
      </c>
      <c r="J13" s="67">
        <f>(L13+K13)</f>
        <v>20</v>
      </c>
      <c r="K13" s="66">
        <f>4+0+0</f>
        <v>4</v>
      </c>
      <c r="L13" s="109">
        <v>16</v>
      </c>
      <c r="M13" s="77" t="s">
        <v>125</v>
      </c>
      <c r="N13" s="17" t="s">
        <v>45</v>
      </c>
      <c r="O13" s="75">
        <v>89</v>
      </c>
      <c r="P13" s="379">
        <v>82</v>
      </c>
      <c r="Q13" s="208"/>
      <c r="R13" s="74"/>
      <c r="S13" s="79"/>
      <c r="T13" s="79"/>
      <c r="U13" s="79"/>
      <c r="V13" s="74"/>
      <c r="W13" s="79"/>
      <c r="X13" s="83"/>
      <c r="Y13" s="83"/>
      <c r="Z13" s="83"/>
      <c r="AA13" s="83"/>
      <c r="AB13" s="83"/>
      <c r="AC13" s="83"/>
      <c r="AD13" s="83"/>
      <c r="AE13" s="124"/>
      <c r="AF13" s="79"/>
      <c r="AG13" s="124"/>
      <c r="AH13" s="83"/>
      <c r="AI13" s="4">
        <f>IF(ISERROR(LARGE(($X13:$AE13,$AG13:$AH13),AI$1)),0,LARGE(($X13:$AE13,$AG13:$AH13),AI$1))</f>
        <v>0</v>
      </c>
      <c r="AJ13" s="4">
        <f>IF(ISERROR(LARGE(($X13:$AE13,$AG13:$AH13),AJ$1)),0,LARGE(($X13:$AE13,$AG13:$AH13),AJ$1))</f>
        <v>0</v>
      </c>
      <c r="AK13" s="4">
        <f>IF(ISERROR(LARGE(($X13:$AE13,$AG13:$AH13),AK$1)),0,LARGE(($X13:$AE13,$AG13:$AH13),AK$1))</f>
        <v>0</v>
      </c>
      <c r="AL13" s="4">
        <f>IF(ISERROR(LARGE(($X13:$AE13,$AG13:$AH13),AL$1)),0,LARGE(($X13:$AE13,$AG13:$AH13),AL$1))</f>
        <v>0</v>
      </c>
      <c r="AM13" s="4">
        <f>IF(ISERROR(LARGE(($X13:$AE13,$AG13:$AH13),AM$1)),0,LARGE(($X13:$AE13,$AG13:$AH13),AM$1))</f>
        <v>0</v>
      </c>
      <c r="AN13" s="4">
        <f>IF(ISERROR(LARGE(($X13:$AE13,$AG13:$AH13),AN$1)),0,LARGE(($X13:$AE13,$AG13:$AH13),AN$1))</f>
        <v>0</v>
      </c>
      <c r="AO13" s="1">
        <f>IF(ISERROR(LARGE(($O13:$W13,$AF13,$AI13:$AN13),AO$1)),0,LARGE(($O13:$W13,$AF13,$AI13:$AN13),AO$1))</f>
        <v>89</v>
      </c>
      <c r="AP13" s="1">
        <f>IF(ISERROR(LARGE(($O13:$W13,$AF13,$AI13:$AN13),AP$1)),0,LARGE(($O13:$W13,$AF13,$AI13:$AN13),AP$1))</f>
        <v>82</v>
      </c>
      <c r="AQ13" s="1">
        <f>IF(ISERROR(LARGE(($O13:$W13,$AF13,$AI13:$AN13),AQ$1)),0,LARGE(($O13:$W13,$AF13,$AI13:$AN13),AQ$1))</f>
        <v>0</v>
      </c>
      <c r="AR13" s="1">
        <f>IF(ISERROR(LARGE(($O13:$W13,$AF13,$AI13:$AN13),AR$1)),0,LARGE(($O13:$W13,$AF13,$AI13:$AN13),AR$1))</f>
        <v>0</v>
      </c>
      <c r="AS13" s="1">
        <f>IF(ISERROR(LARGE(($O13:$W13,$AF13,$AI13:$AN13),AS$1)),0,LARGE(($O13:$W13,$AF13,$AI13:$AN13),AS$1))</f>
        <v>0</v>
      </c>
      <c r="AT13" s="1">
        <f>IF(ISERROR(LARGE(($O13:$W13,$AF13,$AI13:$AN13),AT$1)),0,LARGE(($O13:$W13,$AF13,$AI13:$AN13),AT$1))</f>
        <v>0</v>
      </c>
      <c r="AU13" s="1">
        <f>IF(ISERROR(LARGE(($O13:$W13,$AF13,$AI13:$AN13),AU$1)),0,LARGE(($O13:$W13,$AF13,$AI13:$AN13),AU$1))</f>
        <v>0</v>
      </c>
      <c r="AV13" s="1">
        <f>IF(ISERROR(LARGE(($O13:$W13,$AF13,$AI13:$AN13),AV$1)),0,LARGE(($O13:$W13,$AF13,$AI13:$AN13),AV$1))</f>
        <v>0</v>
      </c>
      <c r="AW13" s="1">
        <f>IF(ISERROR(LARGE(($O13:$W13,$AF13,$AI13:$AN13),AW$1)),0,LARGE(($O13:$W13,$AF13,$AI13:$AN13),AW$1))</f>
        <v>0</v>
      </c>
      <c r="AX13" s="1">
        <f>IF(ISERROR(LARGE(($O13:$W13,$AF13,$AI13:$AN13),AX$1)),0,LARGE(($O13:$W13,$AF13,$AI13:$AN13),AX$1))</f>
        <v>0</v>
      </c>
      <c r="AY13" s="1">
        <f>IF(ISERROR(LARGE(($O13:$W13,$AF13,$AI13:$AN13),AY$1)),0,LARGE(($O13:$W13,$AF13,$AI13:$AN13),AY$1))</f>
        <v>0</v>
      </c>
      <c r="AZ13" s="1">
        <f>IF(ISERROR(LARGE(($O13:$W13,$AF13,$AI13:$AN13),AZ$1)),0,LARGE(($O13:$W13,$AF13,$AI13:$AN13),AZ$1))</f>
        <v>0</v>
      </c>
      <c r="BA13" s="1">
        <f>IF(C13="",0,SUM(O13:AH13))</f>
        <v>171</v>
      </c>
      <c r="BB13" s="1">
        <f>IF(C13="",0,SUM(AO13:AZ13))</f>
        <v>171</v>
      </c>
      <c r="BC13" s="2">
        <f>(IF(OR(C13="",BD13=0),0,BA13/BD13))</f>
        <v>85.5</v>
      </c>
      <c r="BD13" s="3">
        <f>COUNTA(O13:AH13)</f>
        <v>2</v>
      </c>
      <c r="BE13" s="29"/>
    </row>
    <row r="14" spans="1:57" ht="11.25" customHeight="1">
      <c r="A14" s="206">
        <v>13</v>
      </c>
      <c r="B14" s="54">
        <v>5</v>
      </c>
      <c r="C14" s="55" t="s">
        <v>102</v>
      </c>
      <c r="D14" s="55" t="s">
        <v>131</v>
      </c>
      <c r="E14" s="110">
        <v>3</v>
      </c>
      <c r="F14" s="110">
        <v>3</v>
      </c>
      <c r="G14" s="238"/>
      <c r="H14" s="141" t="s">
        <v>295</v>
      </c>
      <c r="I14" s="66">
        <v>30</v>
      </c>
      <c r="J14" s="67">
        <f>(L14+K14)</f>
        <v>8</v>
      </c>
      <c r="K14" s="66">
        <f>2+6+0</f>
        <v>8</v>
      </c>
      <c r="L14" s="109">
        <v>0</v>
      </c>
      <c r="M14" s="77" t="s">
        <v>189</v>
      </c>
      <c r="N14" s="56" t="s">
        <v>45</v>
      </c>
      <c r="O14" s="75">
        <v>76</v>
      </c>
      <c r="P14" s="379">
        <v>92</v>
      </c>
      <c r="Q14" s="208"/>
      <c r="R14" s="74"/>
      <c r="S14" s="79"/>
      <c r="T14" s="79"/>
      <c r="U14" s="79"/>
      <c r="V14" s="74"/>
      <c r="W14" s="79"/>
      <c r="X14" s="83"/>
      <c r="Y14" s="83"/>
      <c r="Z14" s="83"/>
      <c r="AA14" s="83"/>
      <c r="AB14" s="83"/>
      <c r="AC14" s="83"/>
      <c r="AD14" s="83"/>
      <c r="AE14" s="124"/>
      <c r="AF14" s="79"/>
      <c r="AG14" s="124"/>
      <c r="AH14" s="83"/>
      <c r="AI14" s="4">
        <f>IF(ISERROR(LARGE(($X14:$AE14,$AG14:$AH14),AI$1)),0,LARGE(($X14:$AE14,$AG14:$AH14),AI$1))</f>
        <v>0</v>
      </c>
      <c r="AJ14" s="4">
        <f>IF(ISERROR(LARGE(($X14:$AE14,$AG14:$AH14),AJ$1)),0,LARGE(($X14:$AE14,$AG14:$AH14),AJ$1))</f>
        <v>0</v>
      </c>
      <c r="AK14" s="4">
        <f>IF(ISERROR(LARGE(($X14:$AE14,$AG14:$AH14),AK$1)),0,LARGE(($X14:$AE14,$AG14:$AH14),AK$1))</f>
        <v>0</v>
      </c>
      <c r="AL14" s="4">
        <f>IF(ISERROR(LARGE(($X14:$AE14,$AG14:$AH14),AL$1)),0,LARGE(($X14:$AE14,$AG14:$AH14),AL$1))</f>
        <v>0</v>
      </c>
      <c r="AM14" s="4">
        <f>IF(ISERROR(LARGE(($X14:$AE14,$AG14:$AH14),AM$1)),0,LARGE(($X14:$AE14,$AG14:$AH14),AM$1))</f>
        <v>0</v>
      </c>
      <c r="AN14" s="4">
        <f>IF(ISERROR(LARGE(($X14:$AE14,$AG14:$AH14),AN$1)),0,LARGE(($X14:$AE14,$AG14:$AH14),AN$1))</f>
        <v>0</v>
      </c>
      <c r="AO14" s="1">
        <f>IF(ISERROR(LARGE(($O14:$W14,$AF14,$AI14:$AN14),AO$1)),0,LARGE(($O14:$W14,$AF14,$AI14:$AN14),AO$1))</f>
        <v>92</v>
      </c>
      <c r="AP14" s="1">
        <f>IF(ISERROR(LARGE(($O14:$W14,$AF14,$AI14:$AN14),AP$1)),0,LARGE(($O14:$W14,$AF14,$AI14:$AN14),AP$1))</f>
        <v>76</v>
      </c>
      <c r="AQ14" s="1">
        <f>IF(ISERROR(LARGE(($O14:$W14,$AF14,$AI14:$AN14),AQ$1)),0,LARGE(($O14:$W14,$AF14,$AI14:$AN14),AQ$1))</f>
        <v>0</v>
      </c>
      <c r="AR14" s="1">
        <f>IF(ISERROR(LARGE(($O14:$W14,$AF14,$AI14:$AN14),AR$1)),0,LARGE(($O14:$W14,$AF14,$AI14:$AN14),AR$1))</f>
        <v>0</v>
      </c>
      <c r="AS14" s="1">
        <f>IF(ISERROR(LARGE(($O14:$W14,$AF14,$AI14:$AN14),AS$1)),0,LARGE(($O14:$W14,$AF14,$AI14:$AN14),AS$1))</f>
        <v>0</v>
      </c>
      <c r="AT14" s="1">
        <f>IF(ISERROR(LARGE(($O14:$W14,$AF14,$AI14:$AN14),AT$1)),0,LARGE(($O14:$W14,$AF14,$AI14:$AN14),AT$1))</f>
        <v>0</v>
      </c>
      <c r="AU14" s="1">
        <f>IF(ISERROR(LARGE(($O14:$W14,$AF14,$AI14:$AN14),AU$1)),0,LARGE(($O14:$W14,$AF14,$AI14:$AN14),AU$1))</f>
        <v>0</v>
      </c>
      <c r="AV14" s="1">
        <f>IF(ISERROR(LARGE(($O14:$W14,$AF14,$AI14:$AN14),AV$1)),0,LARGE(($O14:$W14,$AF14,$AI14:$AN14),AV$1))</f>
        <v>0</v>
      </c>
      <c r="AW14" s="1">
        <f>IF(ISERROR(LARGE(($O14:$W14,$AF14,$AI14:$AN14),AW$1)),0,LARGE(($O14:$W14,$AF14,$AI14:$AN14),AW$1))</f>
        <v>0</v>
      </c>
      <c r="AX14" s="1">
        <f>IF(ISERROR(LARGE(($O14:$W14,$AF14,$AI14:$AN14),AX$1)),0,LARGE(($O14:$W14,$AF14,$AI14:$AN14),AX$1))</f>
        <v>0</v>
      </c>
      <c r="AY14" s="1">
        <f>IF(ISERROR(LARGE(($O14:$W14,$AF14,$AI14:$AN14),AY$1)),0,LARGE(($O14:$W14,$AF14,$AI14:$AN14),AY$1))</f>
        <v>0</v>
      </c>
      <c r="AZ14" s="1">
        <f>IF(ISERROR(LARGE(($O14:$W14,$AF14,$AI14:$AN14),AZ$1)),0,LARGE(($O14:$W14,$AF14,$AI14:$AN14),AZ$1))</f>
        <v>0</v>
      </c>
      <c r="BA14" s="1">
        <f>IF(C14="",0,SUM(O14:AH14))</f>
        <v>168</v>
      </c>
      <c r="BB14" s="1">
        <f>IF(C14="",0,SUM(AO14:AZ14))</f>
        <v>168</v>
      </c>
      <c r="BC14" s="2">
        <f>(IF(OR(C14="",BD14=0),0,BA14/BD14))</f>
        <v>84</v>
      </c>
      <c r="BD14" s="3">
        <f>COUNTA(O14:AH14)</f>
        <v>2</v>
      </c>
      <c r="BE14" s="29"/>
    </row>
    <row r="15" spans="1:57" ht="11.25" customHeight="1">
      <c r="A15" s="206">
        <v>13</v>
      </c>
      <c r="B15" s="54">
        <v>3</v>
      </c>
      <c r="C15" s="13" t="s">
        <v>69</v>
      </c>
      <c r="D15" s="13" t="s">
        <v>24</v>
      </c>
      <c r="E15" s="125">
        <v>4</v>
      </c>
      <c r="F15" s="110">
        <v>4</v>
      </c>
      <c r="G15" s="238"/>
      <c r="H15" s="142" t="s">
        <v>275</v>
      </c>
      <c r="I15" s="66">
        <v>40</v>
      </c>
      <c r="J15" s="67">
        <f>(L15+K15)</f>
        <v>10</v>
      </c>
      <c r="K15" s="66">
        <f>8+0+2</f>
        <v>10</v>
      </c>
      <c r="L15" s="68">
        <v>0</v>
      </c>
      <c r="M15" s="71" t="s">
        <v>126</v>
      </c>
      <c r="N15" s="17" t="s">
        <v>20</v>
      </c>
      <c r="O15" s="75">
        <v>86</v>
      </c>
      <c r="P15" s="79"/>
      <c r="Q15" s="208"/>
      <c r="R15" s="74">
        <v>82</v>
      </c>
      <c r="S15" s="79"/>
      <c r="T15" s="79"/>
      <c r="U15" s="79"/>
      <c r="V15" s="74"/>
      <c r="W15" s="79"/>
      <c r="X15" s="83"/>
      <c r="Y15" s="83"/>
      <c r="Z15" s="83"/>
      <c r="AA15" s="83"/>
      <c r="AB15" s="83"/>
      <c r="AC15" s="83"/>
      <c r="AD15" s="83"/>
      <c r="AE15" s="124"/>
      <c r="AF15" s="79"/>
      <c r="AG15" s="124"/>
      <c r="AH15" s="83"/>
      <c r="AI15" s="4">
        <f>IF(ISERROR(LARGE(($X15:$AE15,$AG15:$AH15),AI$1)),0,LARGE(($X15:$AE15,$AG15:$AH15),AI$1))</f>
        <v>0</v>
      </c>
      <c r="AJ15" s="4">
        <f>IF(ISERROR(LARGE(($X15:$AE15,$AG15:$AH15),AJ$1)),0,LARGE(($X15:$AE15,$AG15:$AH15),AJ$1))</f>
        <v>0</v>
      </c>
      <c r="AK15" s="4">
        <f>IF(ISERROR(LARGE(($X15:$AE15,$AG15:$AH15),AK$1)),0,LARGE(($X15:$AE15,$AG15:$AH15),AK$1))</f>
        <v>0</v>
      </c>
      <c r="AL15" s="4">
        <f>IF(ISERROR(LARGE(($X15:$AE15,$AG15:$AH15),AL$1)),0,LARGE(($X15:$AE15,$AG15:$AH15),AL$1))</f>
        <v>0</v>
      </c>
      <c r="AM15" s="4">
        <f>IF(ISERROR(LARGE(($X15:$AE15,$AG15:$AH15),AM$1)),0,LARGE(($X15:$AE15,$AG15:$AH15),AM$1))</f>
        <v>0</v>
      </c>
      <c r="AN15" s="4">
        <f>IF(ISERROR(LARGE(($X15:$AE15,$AG15:$AH15),AN$1)),0,LARGE(($X15:$AE15,$AG15:$AH15),AN$1))</f>
        <v>0</v>
      </c>
      <c r="AO15" s="1">
        <f>IF(ISERROR(LARGE(($O15:$W15,$AF15,$AI15:$AN15),AO$1)),0,LARGE(($O15:$W15,$AF15,$AI15:$AN15),AO$1))</f>
        <v>86</v>
      </c>
      <c r="AP15" s="1">
        <f>IF(ISERROR(LARGE(($O15:$W15,$AF15,$AI15:$AN15),AP$1)),0,LARGE(($O15:$W15,$AF15,$AI15:$AN15),AP$1))</f>
        <v>82</v>
      </c>
      <c r="AQ15" s="1">
        <f>IF(ISERROR(LARGE(($O15:$W15,$AF15,$AI15:$AN15),AQ$1)),0,LARGE(($O15:$W15,$AF15,$AI15:$AN15),AQ$1))</f>
        <v>0</v>
      </c>
      <c r="AR15" s="1">
        <f>IF(ISERROR(LARGE(($O15:$W15,$AF15,$AI15:$AN15),AR$1)),0,LARGE(($O15:$W15,$AF15,$AI15:$AN15),AR$1))</f>
        <v>0</v>
      </c>
      <c r="AS15" s="1">
        <f>IF(ISERROR(LARGE(($O15:$W15,$AF15,$AI15:$AN15),AS$1)),0,LARGE(($O15:$W15,$AF15,$AI15:$AN15),AS$1))</f>
        <v>0</v>
      </c>
      <c r="AT15" s="1">
        <f>IF(ISERROR(LARGE(($O15:$W15,$AF15,$AI15:$AN15),AT$1)),0,LARGE(($O15:$W15,$AF15,$AI15:$AN15),AT$1))</f>
        <v>0</v>
      </c>
      <c r="AU15" s="1">
        <f>IF(ISERROR(LARGE(($O15:$W15,$AF15,$AI15:$AN15),AU$1)),0,LARGE(($O15:$W15,$AF15,$AI15:$AN15),AU$1))</f>
        <v>0</v>
      </c>
      <c r="AV15" s="1">
        <f>IF(ISERROR(LARGE(($O15:$W15,$AF15,$AI15:$AN15),AV$1)),0,LARGE(($O15:$W15,$AF15,$AI15:$AN15),AV$1))</f>
        <v>0</v>
      </c>
      <c r="AW15" s="1">
        <f>IF(ISERROR(LARGE(($O15:$W15,$AF15,$AI15:$AN15),AW$1)),0,LARGE(($O15:$W15,$AF15,$AI15:$AN15),AW$1))</f>
        <v>0</v>
      </c>
      <c r="AX15" s="1">
        <f>IF(ISERROR(LARGE(($O15:$W15,$AF15,$AI15:$AN15),AX$1)),0,LARGE(($O15:$W15,$AF15,$AI15:$AN15),AX$1))</f>
        <v>0</v>
      </c>
      <c r="AY15" s="1">
        <f>IF(ISERROR(LARGE(($O15:$W15,$AF15,$AI15:$AN15),AY$1)),0,LARGE(($O15:$W15,$AF15,$AI15:$AN15),AY$1))</f>
        <v>0</v>
      </c>
      <c r="AZ15" s="1">
        <f>IF(ISERROR(LARGE(($O15:$W15,$AF15,$AI15:$AN15),AZ$1)),0,LARGE(($O15:$W15,$AF15,$AI15:$AN15),AZ$1))</f>
        <v>0</v>
      </c>
      <c r="BA15" s="1">
        <f>IF(C15="",0,SUM(O15:AH15))</f>
        <v>168</v>
      </c>
      <c r="BB15" s="1">
        <f>IF(C15="",0,SUM(AO15:AZ15))</f>
        <v>168</v>
      </c>
      <c r="BC15" s="2">
        <f>(IF(OR(C15="",BD15=0),0,BA15/BD15))</f>
        <v>84</v>
      </c>
      <c r="BD15" s="3">
        <f>COUNTA(O15:AH15)</f>
        <v>2</v>
      </c>
      <c r="BE15" s="51"/>
    </row>
    <row r="16" spans="1:57" ht="11.25" customHeight="1">
      <c r="A16" s="206">
        <v>15</v>
      </c>
      <c r="B16" s="54">
        <v>6</v>
      </c>
      <c r="C16" s="13" t="s">
        <v>88</v>
      </c>
      <c r="D16" s="13" t="s">
        <v>6</v>
      </c>
      <c r="E16" s="110">
        <v>3</v>
      </c>
      <c r="F16" s="110">
        <v>3</v>
      </c>
      <c r="G16" s="238"/>
      <c r="H16" s="183" t="s">
        <v>277</v>
      </c>
      <c r="I16" s="67">
        <v>50</v>
      </c>
      <c r="J16" s="67">
        <f>(L16+K16)</f>
        <v>30</v>
      </c>
      <c r="K16" s="66">
        <f>4+0+4</f>
        <v>8</v>
      </c>
      <c r="L16" s="68">
        <v>22</v>
      </c>
      <c r="M16" s="257" t="s">
        <v>125</v>
      </c>
      <c r="N16" s="17" t="s">
        <v>20</v>
      </c>
      <c r="O16" s="75">
        <v>78</v>
      </c>
      <c r="P16" s="79"/>
      <c r="Q16" s="208"/>
      <c r="R16" s="74">
        <v>87</v>
      </c>
      <c r="S16" s="79"/>
      <c r="T16" s="79"/>
      <c r="U16" s="79"/>
      <c r="V16" s="74"/>
      <c r="W16" s="79"/>
      <c r="X16" s="83"/>
      <c r="Y16" s="83"/>
      <c r="Z16" s="83"/>
      <c r="AA16" s="83"/>
      <c r="AB16" s="83"/>
      <c r="AC16" s="83"/>
      <c r="AD16" s="83"/>
      <c r="AE16" s="124"/>
      <c r="AF16" s="79"/>
      <c r="AG16" s="124"/>
      <c r="AH16" s="83"/>
      <c r="AI16" s="4">
        <f>IF(ISERROR(LARGE(($X16:$AE16,$AG16:$AH16),AI$1)),0,LARGE(($X16:$AE16,$AG16:$AH16),AI$1))</f>
        <v>0</v>
      </c>
      <c r="AJ16" s="4">
        <f>IF(ISERROR(LARGE(($X16:$AE16,$AG16:$AH16),AJ$1)),0,LARGE(($X16:$AE16,$AG16:$AH16),AJ$1))</f>
        <v>0</v>
      </c>
      <c r="AK16" s="4">
        <f>IF(ISERROR(LARGE(($X16:$AE16,$AG16:$AH16),AK$1)),0,LARGE(($X16:$AE16,$AG16:$AH16),AK$1))</f>
        <v>0</v>
      </c>
      <c r="AL16" s="4">
        <f>IF(ISERROR(LARGE(($X16:$AE16,$AG16:$AH16),AL$1)),0,LARGE(($X16:$AE16,$AG16:$AH16),AL$1))</f>
        <v>0</v>
      </c>
      <c r="AM16" s="4">
        <f>IF(ISERROR(LARGE(($X16:$AE16,$AG16:$AH16),AM$1)),0,LARGE(($X16:$AE16,$AG16:$AH16),AM$1))</f>
        <v>0</v>
      </c>
      <c r="AN16" s="4">
        <f>IF(ISERROR(LARGE(($X16:$AE16,$AG16:$AH16),AN$1)),0,LARGE(($X16:$AE16,$AG16:$AH16),AN$1))</f>
        <v>0</v>
      </c>
      <c r="AO16" s="1">
        <f>IF(ISERROR(LARGE(($O16:$W16,$AF16,$AI16:$AN16),AO$1)),0,LARGE(($O16:$W16,$AF16,$AI16:$AN16),AO$1))</f>
        <v>87</v>
      </c>
      <c r="AP16" s="1">
        <f>IF(ISERROR(LARGE(($O16:$W16,$AF16,$AI16:$AN16),AP$1)),0,LARGE(($O16:$W16,$AF16,$AI16:$AN16),AP$1))</f>
        <v>78</v>
      </c>
      <c r="AQ16" s="1">
        <f>IF(ISERROR(LARGE(($O16:$W16,$AF16,$AI16:$AN16),AQ$1)),0,LARGE(($O16:$W16,$AF16,$AI16:$AN16),AQ$1))</f>
        <v>0</v>
      </c>
      <c r="AR16" s="1">
        <f>IF(ISERROR(LARGE(($O16:$W16,$AF16,$AI16:$AN16),AR$1)),0,LARGE(($O16:$W16,$AF16,$AI16:$AN16),AR$1))</f>
        <v>0</v>
      </c>
      <c r="AS16" s="1">
        <f>IF(ISERROR(LARGE(($O16:$W16,$AF16,$AI16:$AN16),AS$1)),0,LARGE(($O16:$W16,$AF16,$AI16:$AN16),AS$1))</f>
        <v>0</v>
      </c>
      <c r="AT16" s="1">
        <f>IF(ISERROR(LARGE(($O16:$W16,$AF16,$AI16:$AN16),AT$1)),0,LARGE(($O16:$W16,$AF16,$AI16:$AN16),AT$1))</f>
        <v>0</v>
      </c>
      <c r="AU16" s="1">
        <f>IF(ISERROR(LARGE(($O16:$W16,$AF16,$AI16:$AN16),AU$1)),0,LARGE(($O16:$W16,$AF16,$AI16:$AN16),AU$1))</f>
        <v>0</v>
      </c>
      <c r="AV16" s="1">
        <f>IF(ISERROR(LARGE(($O16:$W16,$AF16,$AI16:$AN16),AV$1)),0,LARGE(($O16:$W16,$AF16,$AI16:$AN16),AV$1))</f>
        <v>0</v>
      </c>
      <c r="AW16" s="1">
        <f>IF(ISERROR(LARGE(($O16:$W16,$AF16,$AI16:$AN16),AW$1)),0,LARGE(($O16:$W16,$AF16,$AI16:$AN16),AW$1))</f>
        <v>0</v>
      </c>
      <c r="AX16" s="1">
        <f>IF(ISERROR(LARGE(($O16:$W16,$AF16,$AI16:$AN16),AX$1)),0,LARGE(($O16:$W16,$AF16,$AI16:$AN16),AX$1))</f>
        <v>0</v>
      </c>
      <c r="AY16" s="1">
        <f>IF(ISERROR(LARGE(($O16:$W16,$AF16,$AI16:$AN16),AY$1)),0,LARGE(($O16:$W16,$AF16,$AI16:$AN16),AY$1))</f>
        <v>0</v>
      </c>
      <c r="AZ16" s="1">
        <f>IF(ISERROR(LARGE(($O16:$W16,$AF16,$AI16:$AN16),AZ$1)),0,LARGE(($O16:$W16,$AF16,$AI16:$AN16),AZ$1))</f>
        <v>0</v>
      </c>
      <c r="BA16" s="1">
        <f>IF(C16="",0,SUM(O16:AH16))</f>
        <v>165</v>
      </c>
      <c r="BB16" s="1">
        <f>IF(C16="",0,SUM(AO16:AZ16))</f>
        <v>165</v>
      </c>
      <c r="BC16" s="2">
        <f>(IF(OR(C16="",BD16=0),0,BA16/BD16))</f>
        <v>82.5</v>
      </c>
      <c r="BD16" s="3">
        <f>COUNTA(O16:AH16)</f>
        <v>2</v>
      </c>
      <c r="BE16" s="29"/>
    </row>
    <row r="17" spans="1:57" ht="11.25" customHeight="1">
      <c r="A17" s="206">
        <v>16</v>
      </c>
      <c r="B17" s="54">
        <v>3</v>
      </c>
      <c r="C17" s="55" t="s">
        <v>83</v>
      </c>
      <c r="D17" s="55" t="s">
        <v>23</v>
      </c>
      <c r="E17" s="110">
        <v>5</v>
      </c>
      <c r="F17" s="110">
        <v>5</v>
      </c>
      <c r="G17" s="238"/>
      <c r="H17" s="143"/>
      <c r="I17" s="66">
        <v>40</v>
      </c>
      <c r="J17" s="67">
        <f>(L17+K17)</f>
        <v>18</v>
      </c>
      <c r="K17" s="66">
        <f>0+12+6</f>
        <v>18</v>
      </c>
      <c r="L17" s="68">
        <v>0</v>
      </c>
      <c r="M17" s="71" t="s">
        <v>126</v>
      </c>
      <c r="N17" s="17" t="s">
        <v>20</v>
      </c>
      <c r="O17" s="75"/>
      <c r="P17" s="79">
        <v>79</v>
      </c>
      <c r="Q17" s="208"/>
      <c r="R17" s="74">
        <v>84</v>
      </c>
      <c r="S17" s="79"/>
      <c r="T17" s="79"/>
      <c r="U17" s="79"/>
      <c r="V17" s="74"/>
      <c r="W17" s="79"/>
      <c r="X17" s="83"/>
      <c r="Y17" s="83"/>
      <c r="Z17" s="83"/>
      <c r="AA17" s="83"/>
      <c r="AB17" s="83"/>
      <c r="AC17" s="83"/>
      <c r="AD17" s="83"/>
      <c r="AE17" s="124"/>
      <c r="AF17" s="79"/>
      <c r="AG17" s="124"/>
      <c r="AH17" s="83"/>
      <c r="AI17" s="4">
        <f>IF(ISERROR(LARGE(($X17:$AE17,$AG17:$AH17),AI$1)),0,LARGE(($X17:$AE17,$AG17:$AH17),AI$1))</f>
        <v>0</v>
      </c>
      <c r="AJ17" s="4">
        <f>IF(ISERROR(LARGE(($X17:$AE17,$AG17:$AH17),AJ$1)),0,LARGE(($X17:$AE17,$AG17:$AH17),AJ$1))</f>
        <v>0</v>
      </c>
      <c r="AK17" s="4">
        <f>IF(ISERROR(LARGE(($X17:$AE17,$AG17:$AH17),AK$1)),0,LARGE(($X17:$AE17,$AG17:$AH17),AK$1))</f>
        <v>0</v>
      </c>
      <c r="AL17" s="4">
        <f>IF(ISERROR(LARGE(($X17:$AE17,$AG17:$AH17),AL$1)),0,LARGE(($X17:$AE17,$AG17:$AH17),AL$1))</f>
        <v>0</v>
      </c>
      <c r="AM17" s="4">
        <f>IF(ISERROR(LARGE(($X17:$AE17,$AG17:$AH17),AM$1)),0,LARGE(($X17:$AE17,$AG17:$AH17),AM$1))</f>
        <v>0</v>
      </c>
      <c r="AN17" s="4">
        <f>IF(ISERROR(LARGE(($X17:$AE17,$AG17:$AH17),AN$1)),0,LARGE(($X17:$AE17,$AG17:$AH17),AN$1))</f>
        <v>0</v>
      </c>
      <c r="AO17" s="1">
        <f>IF(ISERROR(LARGE(($O17:$W17,$AF17,$AI17:$AN17),AO$1)),0,LARGE(($O17:$W17,$AF17,$AI17:$AN17),AO$1))</f>
        <v>84</v>
      </c>
      <c r="AP17" s="1">
        <f>IF(ISERROR(LARGE(($O17:$W17,$AF17,$AI17:$AN17),AP$1)),0,LARGE(($O17:$W17,$AF17,$AI17:$AN17),AP$1))</f>
        <v>79</v>
      </c>
      <c r="AQ17" s="1">
        <f>IF(ISERROR(LARGE(($O17:$W17,$AF17,$AI17:$AN17),AQ$1)),0,LARGE(($O17:$W17,$AF17,$AI17:$AN17),AQ$1))</f>
        <v>0</v>
      </c>
      <c r="AR17" s="1">
        <f>IF(ISERROR(LARGE(($O17:$W17,$AF17,$AI17:$AN17),AR$1)),0,LARGE(($O17:$W17,$AF17,$AI17:$AN17),AR$1))</f>
        <v>0</v>
      </c>
      <c r="AS17" s="1">
        <f>IF(ISERROR(LARGE(($O17:$W17,$AF17,$AI17:$AN17),AS$1)),0,LARGE(($O17:$W17,$AF17,$AI17:$AN17),AS$1))</f>
        <v>0</v>
      </c>
      <c r="AT17" s="1">
        <f>IF(ISERROR(LARGE(($O17:$W17,$AF17,$AI17:$AN17),AT$1)),0,LARGE(($O17:$W17,$AF17,$AI17:$AN17),AT$1))</f>
        <v>0</v>
      </c>
      <c r="AU17" s="1">
        <f>IF(ISERROR(LARGE(($O17:$W17,$AF17,$AI17:$AN17),AU$1)),0,LARGE(($O17:$W17,$AF17,$AI17:$AN17),AU$1))</f>
        <v>0</v>
      </c>
      <c r="AV17" s="1">
        <f>IF(ISERROR(LARGE(($O17:$W17,$AF17,$AI17:$AN17),AV$1)),0,LARGE(($O17:$W17,$AF17,$AI17:$AN17),AV$1))</f>
        <v>0</v>
      </c>
      <c r="AW17" s="1">
        <f>IF(ISERROR(LARGE(($O17:$W17,$AF17,$AI17:$AN17),AW$1)),0,LARGE(($O17:$W17,$AF17,$AI17:$AN17),AW$1))</f>
        <v>0</v>
      </c>
      <c r="AX17" s="1">
        <f>IF(ISERROR(LARGE(($O17:$W17,$AF17,$AI17:$AN17),AX$1)),0,LARGE(($O17:$W17,$AF17,$AI17:$AN17),AX$1))</f>
        <v>0</v>
      </c>
      <c r="AY17" s="1">
        <f>IF(ISERROR(LARGE(($O17:$W17,$AF17,$AI17:$AN17),AY$1)),0,LARGE(($O17:$W17,$AF17,$AI17:$AN17),AY$1))</f>
        <v>0</v>
      </c>
      <c r="AZ17" s="1">
        <f>IF(ISERROR(LARGE(($O17:$W17,$AF17,$AI17:$AN17),AZ$1)),0,LARGE(($O17:$W17,$AF17,$AI17:$AN17),AZ$1))</f>
        <v>0</v>
      </c>
      <c r="BA17" s="1">
        <f>IF(C17="",0,SUM(O17:AH17))</f>
        <v>163</v>
      </c>
      <c r="BB17" s="1">
        <f>IF(C17="",0,SUM(AO17:AZ17))</f>
        <v>163</v>
      </c>
      <c r="BC17" s="2">
        <f>(IF(OR(C17="",BD17=0),0,BA17/BD17))</f>
        <v>81.5</v>
      </c>
      <c r="BD17" s="3">
        <f>COUNTA(O17:AH17)</f>
        <v>2</v>
      </c>
      <c r="BE17" s="29"/>
    </row>
    <row r="18" spans="1:57" ht="11.25" customHeight="1">
      <c r="A18" s="206">
        <v>17</v>
      </c>
      <c r="B18" s="54">
        <v>7</v>
      </c>
      <c r="C18" s="13" t="s">
        <v>79</v>
      </c>
      <c r="D18" s="13" t="s">
        <v>4</v>
      </c>
      <c r="E18" s="110">
        <v>3</v>
      </c>
      <c r="F18" s="110">
        <v>3</v>
      </c>
      <c r="G18" s="238"/>
      <c r="H18" s="142" t="s">
        <v>275</v>
      </c>
      <c r="I18" s="66">
        <v>40</v>
      </c>
      <c r="J18" s="67">
        <f>(L18+K18)</f>
        <v>16</v>
      </c>
      <c r="K18" s="66">
        <f>0+0+0</f>
        <v>0</v>
      </c>
      <c r="L18" s="68">
        <v>16</v>
      </c>
      <c r="M18" s="71" t="s">
        <v>126</v>
      </c>
      <c r="N18" s="17" t="s">
        <v>51</v>
      </c>
      <c r="O18" s="75">
        <v>64</v>
      </c>
      <c r="P18" s="79"/>
      <c r="Q18" s="208"/>
      <c r="R18" s="74">
        <v>83</v>
      </c>
      <c r="S18" s="79"/>
      <c r="T18" s="79"/>
      <c r="U18" s="79"/>
      <c r="V18" s="74"/>
      <c r="W18" s="79"/>
      <c r="X18" s="83"/>
      <c r="Y18" s="83"/>
      <c r="Z18" s="83"/>
      <c r="AA18" s="83"/>
      <c r="AB18" s="83"/>
      <c r="AC18" s="83"/>
      <c r="AD18" s="83"/>
      <c r="AE18" s="124"/>
      <c r="AF18" s="79"/>
      <c r="AG18" s="124"/>
      <c r="AH18" s="83"/>
      <c r="AI18" s="4">
        <f>IF(ISERROR(LARGE(($X18:$AE18,$AG18:$AH18),AI$1)),0,LARGE(($X18:$AE18,$AG18:$AH18),AI$1))</f>
        <v>0</v>
      </c>
      <c r="AJ18" s="4">
        <f>IF(ISERROR(LARGE(($X18:$AE18,$AG18:$AH18),AJ$1)),0,LARGE(($X18:$AE18,$AG18:$AH18),AJ$1))</f>
        <v>0</v>
      </c>
      <c r="AK18" s="4">
        <f>IF(ISERROR(LARGE(($X18:$AE18,$AG18:$AH18),AK$1)),0,LARGE(($X18:$AE18,$AG18:$AH18),AK$1))</f>
        <v>0</v>
      </c>
      <c r="AL18" s="4">
        <f>IF(ISERROR(LARGE(($X18:$AE18,$AG18:$AH18),AL$1)),0,LARGE(($X18:$AE18,$AG18:$AH18),AL$1))</f>
        <v>0</v>
      </c>
      <c r="AM18" s="4">
        <f>IF(ISERROR(LARGE(($X18:$AE18,$AG18:$AH18),AM$1)),0,LARGE(($X18:$AE18,$AG18:$AH18),AM$1))</f>
        <v>0</v>
      </c>
      <c r="AN18" s="4">
        <f>IF(ISERROR(LARGE(($X18:$AE18,$AG18:$AH18),AN$1)),0,LARGE(($X18:$AE18,$AG18:$AH18),AN$1))</f>
        <v>0</v>
      </c>
      <c r="AO18" s="1">
        <f>IF(ISERROR(LARGE(($O18:$W18,$AF18,$AI18:$AN18),AO$1)),0,LARGE(($O18:$W18,$AF18,$AI18:$AN18),AO$1))</f>
        <v>83</v>
      </c>
      <c r="AP18" s="1">
        <f>IF(ISERROR(LARGE(($O18:$W18,$AF18,$AI18:$AN18),AP$1)),0,LARGE(($O18:$W18,$AF18,$AI18:$AN18),AP$1))</f>
        <v>64</v>
      </c>
      <c r="AQ18" s="1">
        <f>IF(ISERROR(LARGE(($O18:$W18,$AF18,$AI18:$AN18),AQ$1)),0,LARGE(($O18:$W18,$AF18,$AI18:$AN18),AQ$1))</f>
        <v>0</v>
      </c>
      <c r="AR18" s="1">
        <f>IF(ISERROR(LARGE(($O18:$W18,$AF18,$AI18:$AN18),AR$1)),0,LARGE(($O18:$W18,$AF18,$AI18:$AN18),AR$1))</f>
        <v>0</v>
      </c>
      <c r="AS18" s="1">
        <f>IF(ISERROR(LARGE(($O18:$W18,$AF18,$AI18:$AN18),AS$1)),0,LARGE(($O18:$W18,$AF18,$AI18:$AN18),AS$1))</f>
        <v>0</v>
      </c>
      <c r="AT18" s="1">
        <f>IF(ISERROR(LARGE(($O18:$W18,$AF18,$AI18:$AN18),AT$1)),0,LARGE(($O18:$W18,$AF18,$AI18:$AN18),AT$1))</f>
        <v>0</v>
      </c>
      <c r="AU18" s="1">
        <f>IF(ISERROR(LARGE(($O18:$W18,$AF18,$AI18:$AN18),AU$1)),0,LARGE(($O18:$W18,$AF18,$AI18:$AN18),AU$1))</f>
        <v>0</v>
      </c>
      <c r="AV18" s="1">
        <f>IF(ISERROR(LARGE(($O18:$W18,$AF18,$AI18:$AN18),AV$1)),0,LARGE(($O18:$W18,$AF18,$AI18:$AN18),AV$1))</f>
        <v>0</v>
      </c>
      <c r="AW18" s="1">
        <f>IF(ISERROR(LARGE(($O18:$W18,$AF18,$AI18:$AN18),AW$1)),0,LARGE(($O18:$W18,$AF18,$AI18:$AN18),AW$1))</f>
        <v>0</v>
      </c>
      <c r="AX18" s="1">
        <f>IF(ISERROR(LARGE(($O18:$W18,$AF18,$AI18:$AN18),AX$1)),0,LARGE(($O18:$W18,$AF18,$AI18:$AN18),AX$1))</f>
        <v>0</v>
      </c>
      <c r="AY18" s="1">
        <f>IF(ISERROR(LARGE(($O18:$W18,$AF18,$AI18:$AN18),AY$1)),0,LARGE(($O18:$W18,$AF18,$AI18:$AN18),AY$1))</f>
        <v>0</v>
      </c>
      <c r="AZ18" s="1">
        <f>IF(ISERROR(LARGE(($O18:$W18,$AF18,$AI18:$AN18),AZ$1)),0,LARGE(($O18:$W18,$AF18,$AI18:$AN18),AZ$1))</f>
        <v>0</v>
      </c>
      <c r="BA18" s="1">
        <f>IF(C18="",0,SUM(O18:AH18))</f>
        <v>147</v>
      </c>
      <c r="BB18" s="1">
        <f>IF(C18="",0,SUM(AO18:AZ18))</f>
        <v>147</v>
      </c>
      <c r="BC18" s="2">
        <f>(IF(OR(C18="",BD18=0),0,BA18/BD18))</f>
        <v>73.5</v>
      </c>
      <c r="BD18" s="3">
        <f>COUNTA(O18:AH18)</f>
        <v>2</v>
      </c>
      <c r="BE18" s="51"/>
    </row>
    <row r="19" spans="1:57" ht="11.25" customHeight="1">
      <c r="A19" s="206">
        <v>18</v>
      </c>
      <c r="B19" s="54">
        <v>4</v>
      </c>
      <c r="C19" s="13" t="s">
        <v>114</v>
      </c>
      <c r="D19" s="13" t="s">
        <v>115</v>
      </c>
      <c r="E19" s="110">
        <v>5</v>
      </c>
      <c r="F19" s="110">
        <v>5</v>
      </c>
      <c r="G19" s="238"/>
      <c r="H19" s="183" t="s">
        <v>277</v>
      </c>
      <c r="I19" s="67">
        <v>50</v>
      </c>
      <c r="J19" s="67">
        <f>(L19+K19)</f>
        <v>10</v>
      </c>
      <c r="K19" s="66">
        <f>4+0+0</f>
        <v>4</v>
      </c>
      <c r="L19" s="68">
        <v>6</v>
      </c>
      <c r="M19" s="71" t="s">
        <v>125</v>
      </c>
      <c r="N19" s="17" t="s">
        <v>217</v>
      </c>
      <c r="O19" s="75">
        <v>66</v>
      </c>
      <c r="P19" s="79"/>
      <c r="Q19" s="208"/>
      <c r="R19" s="74">
        <v>74</v>
      </c>
      <c r="S19" s="79"/>
      <c r="T19" s="79"/>
      <c r="U19" s="79"/>
      <c r="V19" s="74"/>
      <c r="W19" s="79"/>
      <c r="X19" s="83"/>
      <c r="Y19" s="83"/>
      <c r="Z19" s="83"/>
      <c r="AA19" s="83"/>
      <c r="AB19" s="83"/>
      <c r="AC19" s="83"/>
      <c r="AD19" s="83"/>
      <c r="AE19" s="124"/>
      <c r="AF19" s="79"/>
      <c r="AG19" s="124"/>
      <c r="AH19" s="83"/>
      <c r="AI19" s="4">
        <f>IF(ISERROR(LARGE(($X19:$AE19,$AG19:$AH19),AI$1)),0,LARGE(($X19:$AE19,$AG19:$AH19),AI$1))</f>
        <v>0</v>
      </c>
      <c r="AJ19" s="4">
        <f>IF(ISERROR(LARGE(($X19:$AE19,$AG19:$AH19),AJ$1)),0,LARGE(($X19:$AE19,$AG19:$AH19),AJ$1))</f>
        <v>0</v>
      </c>
      <c r="AK19" s="4">
        <f>IF(ISERROR(LARGE(($X19:$AE19,$AG19:$AH19),AK$1)),0,LARGE(($X19:$AE19,$AG19:$AH19),AK$1))</f>
        <v>0</v>
      </c>
      <c r="AL19" s="4">
        <f>IF(ISERROR(LARGE(($X19:$AE19,$AG19:$AH19),AL$1)),0,LARGE(($X19:$AE19,$AG19:$AH19),AL$1))</f>
        <v>0</v>
      </c>
      <c r="AM19" s="4">
        <f>IF(ISERROR(LARGE(($X19:$AE19,$AG19:$AH19),AM$1)),0,LARGE(($X19:$AE19,$AG19:$AH19),AM$1))</f>
        <v>0</v>
      </c>
      <c r="AN19" s="4">
        <f>IF(ISERROR(LARGE(($X19:$AE19,$AG19:$AH19),AN$1)),0,LARGE(($X19:$AE19,$AG19:$AH19),AN$1))</f>
        <v>0</v>
      </c>
      <c r="AO19" s="1">
        <f>IF(ISERROR(LARGE(($O19:$W19,$AF19,$AI19:$AN19),AO$1)),0,LARGE(($O19:$W19,$AF19,$AI19:$AN19),AO$1))</f>
        <v>74</v>
      </c>
      <c r="AP19" s="1">
        <f>IF(ISERROR(LARGE(($O19:$W19,$AF19,$AI19:$AN19),AP$1)),0,LARGE(($O19:$W19,$AF19,$AI19:$AN19),AP$1))</f>
        <v>66</v>
      </c>
      <c r="AQ19" s="1">
        <f>IF(ISERROR(LARGE(($O19:$W19,$AF19,$AI19:$AN19),AQ$1)),0,LARGE(($O19:$W19,$AF19,$AI19:$AN19),AQ$1))</f>
        <v>0</v>
      </c>
      <c r="AR19" s="1">
        <f>IF(ISERROR(LARGE(($O19:$W19,$AF19,$AI19:$AN19),AR$1)),0,LARGE(($O19:$W19,$AF19,$AI19:$AN19),AR$1))</f>
        <v>0</v>
      </c>
      <c r="AS19" s="1">
        <f>IF(ISERROR(LARGE(($O19:$W19,$AF19,$AI19:$AN19),AS$1)),0,LARGE(($O19:$W19,$AF19,$AI19:$AN19),AS$1))</f>
        <v>0</v>
      </c>
      <c r="AT19" s="1">
        <f>IF(ISERROR(LARGE(($O19:$W19,$AF19,$AI19:$AN19),AT$1)),0,LARGE(($O19:$W19,$AF19,$AI19:$AN19),AT$1))</f>
        <v>0</v>
      </c>
      <c r="AU19" s="1">
        <f>IF(ISERROR(LARGE(($O19:$W19,$AF19,$AI19:$AN19),AU$1)),0,LARGE(($O19:$W19,$AF19,$AI19:$AN19),AU$1))</f>
        <v>0</v>
      </c>
      <c r="AV19" s="1">
        <f>IF(ISERROR(LARGE(($O19:$W19,$AF19,$AI19:$AN19),AV$1)),0,LARGE(($O19:$W19,$AF19,$AI19:$AN19),AV$1))</f>
        <v>0</v>
      </c>
      <c r="AW19" s="1">
        <f>IF(ISERROR(LARGE(($O19:$W19,$AF19,$AI19:$AN19),AW$1)),0,LARGE(($O19:$W19,$AF19,$AI19:$AN19),AW$1))</f>
        <v>0</v>
      </c>
      <c r="AX19" s="1">
        <f>IF(ISERROR(LARGE(($O19:$W19,$AF19,$AI19:$AN19),AX$1)),0,LARGE(($O19:$W19,$AF19,$AI19:$AN19),AX$1))</f>
        <v>0</v>
      </c>
      <c r="AY19" s="1">
        <f>IF(ISERROR(LARGE(($O19:$W19,$AF19,$AI19:$AN19),AY$1)),0,LARGE(($O19:$W19,$AF19,$AI19:$AN19),AY$1))</f>
        <v>0</v>
      </c>
      <c r="AZ19" s="1">
        <f>IF(ISERROR(LARGE(($O19:$W19,$AF19,$AI19:$AN19),AZ$1)),0,LARGE(($O19:$W19,$AF19,$AI19:$AN19),AZ$1))</f>
        <v>0</v>
      </c>
      <c r="BA19" s="1">
        <f>IF(C19="",0,SUM(O19:AH19))</f>
        <v>140</v>
      </c>
      <c r="BB19" s="1">
        <f>IF(C19="",0,SUM(AO19:AZ19))</f>
        <v>140</v>
      </c>
      <c r="BC19" s="2">
        <f>(IF(OR(C19="",BD19=0),0,BA19/BD19))</f>
        <v>70</v>
      </c>
      <c r="BD19" s="3">
        <f>COUNTA(O19:AH19)</f>
        <v>2</v>
      </c>
      <c r="BE19" s="51"/>
    </row>
    <row r="20" spans="1:57" ht="11.25" customHeight="1">
      <c r="A20" s="206">
        <v>19</v>
      </c>
      <c r="B20" s="54">
        <v>4</v>
      </c>
      <c r="C20" s="55" t="s">
        <v>101</v>
      </c>
      <c r="D20" s="55" t="s">
        <v>32</v>
      </c>
      <c r="E20" s="110">
        <v>4</v>
      </c>
      <c r="F20" s="110">
        <v>4</v>
      </c>
      <c r="G20" s="238"/>
      <c r="H20" s="183" t="s">
        <v>277</v>
      </c>
      <c r="I20" s="67">
        <v>50</v>
      </c>
      <c r="J20" s="67">
        <f>(L20+K20)</f>
        <v>5</v>
      </c>
      <c r="K20" s="66">
        <f>0+2+0</f>
        <v>2</v>
      </c>
      <c r="L20" s="68">
        <v>3</v>
      </c>
      <c r="M20" s="71" t="s">
        <v>125</v>
      </c>
      <c r="N20" s="56" t="s">
        <v>167</v>
      </c>
      <c r="O20" s="75">
        <v>62</v>
      </c>
      <c r="P20" s="79">
        <v>74</v>
      </c>
      <c r="Q20" s="208"/>
      <c r="R20" s="74"/>
      <c r="S20" s="79"/>
      <c r="T20" s="79"/>
      <c r="U20" s="79"/>
      <c r="V20" s="74"/>
      <c r="W20" s="79"/>
      <c r="X20" s="83"/>
      <c r="Y20" s="83"/>
      <c r="Z20" s="83"/>
      <c r="AA20" s="83"/>
      <c r="AB20" s="83"/>
      <c r="AC20" s="83"/>
      <c r="AD20" s="83"/>
      <c r="AE20" s="124"/>
      <c r="AF20" s="79"/>
      <c r="AG20" s="124"/>
      <c r="AH20" s="83"/>
      <c r="AI20" s="4">
        <f>IF(ISERROR(LARGE(($X20:$AE20,$AG20:$AH20),AI$1)),0,LARGE(($X20:$AE20,$AG20:$AH20),AI$1))</f>
        <v>0</v>
      </c>
      <c r="AJ20" s="4">
        <f>IF(ISERROR(LARGE(($X20:$AE20,$AG20:$AH20),AJ$1)),0,LARGE(($X20:$AE20,$AG20:$AH20),AJ$1))</f>
        <v>0</v>
      </c>
      <c r="AK20" s="4">
        <f>IF(ISERROR(LARGE(($X20:$AE20,$AG20:$AH20),AK$1)),0,LARGE(($X20:$AE20,$AG20:$AH20),AK$1))</f>
        <v>0</v>
      </c>
      <c r="AL20" s="4">
        <f>IF(ISERROR(LARGE(($X20:$AE20,$AG20:$AH20),AL$1)),0,LARGE(($X20:$AE20,$AG20:$AH20),AL$1))</f>
        <v>0</v>
      </c>
      <c r="AM20" s="4">
        <f>IF(ISERROR(LARGE(($X20:$AE20,$AG20:$AH20),AM$1)),0,LARGE(($X20:$AE20,$AG20:$AH20),AM$1))</f>
        <v>0</v>
      </c>
      <c r="AN20" s="4">
        <f>IF(ISERROR(LARGE(($X20:$AE20,$AG20:$AH20),AN$1)),0,LARGE(($X20:$AE20,$AG20:$AH20),AN$1))</f>
        <v>0</v>
      </c>
      <c r="AO20" s="1">
        <f>IF(ISERROR(LARGE(($O20:$W20,$AF20,$AI20:$AN20),AO$1)),0,LARGE(($O20:$W20,$AF20,$AI20:$AN20),AO$1))</f>
        <v>74</v>
      </c>
      <c r="AP20" s="1">
        <f>IF(ISERROR(LARGE(($O20:$W20,$AF20,$AI20:$AN20),AP$1)),0,LARGE(($O20:$W20,$AF20,$AI20:$AN20),AP$1))</f>
        <v>62</v>
      </c>
      <c r="AQ20" s="1">
        <f>IF(ISERROR(LARGE(($O20:$W20,$AF20,$AI20:$AN20),AQ$1)),0,LARGE(($O20:$W20,$AF20,$AI20:$AN20),AQ$1))</f>
        <v>0</v>
      </c>
      <c r="AR20" s="1">
        <f>IF(ISERROR(LARGE(($O20:$W20,$AF20,$AI20:$AN20),AR$1)),0,LARGE(($O20:$W20,$AF20,$AI20:$AN20),AR$1))</f>
        <v>0</v>
      </c>
      <c r="AS20" s="1">
        <f>IF(ISERROR(LARGE(($O20:$W20,$AF20,$AI20:$AN20),AS$1)),0,LARGE(($O20:$W20,$AF20,$AI20:$AN20),AS$1))</f>
        <v>0</v>
      </c>
      <c r="AT20" s="1">
        <f>IF(ISERROR(LARGE(($O20:$W20,$AF20,$AI20:$AN20),AT$1)),0,LARGE(($O20:$W20,$AF20,$AI20:$AN20),AT$1))</f>
        <v>0</v>
      </c>
      <c r="AU20" s="1">
        <f>IF(ISERROR(LARGE(($O20:$W20,$AF20,$AI20:$AN20),AU$1)),0,LARGE(($O20:$W20,$AF20,$AI20:$AN20),AU$1))</f>
        <v>0</v>
      </c>
      <c r="AV20" s="1">
        <f>IF(ISERROR(LARGE(($O20:$W20,$AF20,$AI20:$AN20),AV$1)),0,LARGE(($O20:$W20,$AF20,$AI20:$AN20),AV$1))</f>
        <v>0</v>
      </c>
      <c r="AW20" s="1">
        <f>IF(ISERROR(LARGE(($O20:$W20,$AF20,$AI20:$AN20),AW$1)),0,LARGE(($O20:$W20,$AF20,$AI20:$AN20),AW$1))</f>
        <v>0</v>
      </c>
      <c r="AX20" s="1">
        <f>IF(ISERROR(LARGE(($O20:$W20,$AF20,$AI20:$AN20),AX$1)),0,LARGE(($O20:$W20,$AF20,$AI20:$AN20),AX$1))</f>
        <v>0</v>
      </c>
      <c r="AY20" s="1">
        <f>IF(ISERROR(LARGE(($O20:$W20,$AF20,$AI20:$AN20),AY$1)),0,LARGE(($O20:$W20,$AF20,$AI20:$AN20),AY$1))</f>
        <v>0</v>
      </c>
      <c r="AZ20" s="1">
        <f>IF(ISERROR(LARGE(($O20:$W20,$AF20,$AI20:$AN20),AZ$1)),0,LARGE(($O20:$W20,$AF20,$AI20:$AN20),AZ$1))</f>
        <v>0</v>
      </c>
      <c r="BA20" s="1">
        <f>IF(C20="",0,SUM(O20:AH20))</f>
        <v>136</v>
      </c>
      <c r="BB20" s="1">
        <f>IF(C20="",0,SUM(AO20:AZ20))</f>
        <v>136</v>
      </c>
      <c r="BC20" s="2">
        <f>(IF(OR(C20="",BD20=0),0,BA20/BD20))</f>
        <v>68</v>
      </c>
      <c r="BD20" s="3">
        <f>COUNTA(O20:AH20)</f>
        <v>2</v>
      </c>
      <c r="BE20" s="29"/>
    </row>
    <row r="21" spans="1:57" ht="11.25" customHeight="1">
      <c r="A21" s="206">
        <v>19</v>
      </c>
      <c r="B21" s="54">
        <v>5</v>
      </c>
      <c r="C21" s="55" t="s">
        <v>343</v>
      </c>
      <c r="D21" s="55" t="s">
        <v>28</v>
      </c>
      <c r="E21" s="110">
        <v>5</v>
      </c>
      <c r="F21" s="110">
        <v>5</v>
      </c>
      <c r="G21" s="238"/>
      <c r="H21" s="141"/>
      <c r="I21" s="67">
        <v>50</v>
      </c>
      <c r="J21" s="67">
        <f>(L21+K21)</f>
        <v>1</v>
      </c>
      <c r="K21" s="66">
        <f>0+0+1</f>
        <v>1</v>
      </c>
      <c r="L21" s="68">
        <v>0</v>
      </c>
      <c r="M21" s="71" t="s">
        <v>125</v>
      </c>
      <c r="N21" s="17" t="s">
        <v>217</v>
      </c>
      <c r="O21" s="75">
        <v>61</v>
      </c>
      <c r="P21" s="79"/>
      <c r="Q21" s="208"/>
      <c r="R21" s="74">
        <v>75</v>
      </c>
      <c r="S21" s="79"/>
      <c r="T21" s="79"/>
      <c r="U21" s="79"/>
      <c r="V21" s="74"/>
      <c r="W21" s="79"/>
      <c r="X21" s="83"/>
      <c r="Y21" s="83"/>
      <c r="Z21" s="83"/>
      <c r="AA21" s="83"/>
      <c r="AB21" s="83"/>
      <c r="AC21" s="83"/>
      <c r="AD21" s="83"/>
      <c r="AE21" s="124"/>
      <c r="AF21" s="79"/>
      <c r="AG21" s="124"/>
      <c r="AH21" s="83"/>
      <c r="AI21" s="4">
        <f>IF(ISERROR(LARGE(($X21:$AE21,$AG21:$AH21),AI$1)),0,LARGE(($X21:$AE21,$AG21:$AH21),AI$1))</f>
        <v>0</v>
      </c>
      <c r="AJ21" s="4">
        <f>IF(ISERROR(LARGE(($X21:$AE21,$AG21:$AH21),AJ$1)),0,LARGE(($X21:$AE21,$AG21:$AH21),AJ$1))</f>
        <v>0</v>
      </c>
      <c r="AK21" s="4">
        <f>IF(ISERROR(LARGE(($X21:$AE21,$AG21:$AH21),AK$1)),0,LARGE(($X21:$AE21,$AG21:$AH21),AK$1))</f>
        <v>0</v>
      </c>
      <c r="AL21" s="4">
        <f>IF(ISERROR(LARGE(($X21:$AE21,$AG21:$AH21),AL$1)),0,LARGE(($X21:$AE21,$AG21:$AH21),AL$1))</f>
        <v>0</v>
      </c>
      <c r="AM21" s="4">
        <f>IF(ISERROR(LARGE(($X21:$AE21,$AG21:$AH21),AM$1)),0,LARGE(($X21:$AE21,$AG21:$AH21),AM$1))</f>
        <v>0</v>
      </c>
      <c r="AN21" s="4">
        <f>IF(ISERROR(LARGE(($X21:$AE21,$AG21:$AH21),AN$1)),0,LARGE(($X21:$AE21,$AG21:$AH21),AN$1))</f>
        <v>0</v>
      </c>
      <c r="AO21" s="1">
        <f>IF(ISERROR(LARGE(($O21:$W21,$AF21,$AI21:$AN21),AO$1)),0,LARGE(($O21:$W21,$AF21,$AI21:$AN21),AO$1))</f>
        <v>75</v>
      </c>
      <c r="AP21" s="1">
        <f>IF(ISERROR(LARGE(($O21:$W21,$AF21,$AI21:$AN21),AP$1)),0,LARGE(($O21:$W21,$AF21,$AI21:$AN21),AP$1))</f>
        <v>61</v>
      </c>
      <c r="AQ21" s="1">
        <f>IF(ISERROR(LARGE(($O21:$W21,$AF21,$AI21:$AN21),AQ$1)),0,LARGE(($O21:$W21,$AF21,$AI21:$AN21),AQ$1))</f>
        <v>0</v>
      </c>
      <c r="AR21" s="1">
        <f>IF(ISERROR(LARGE(($O21:$W21,$AF21,$AI21:$AN21),AR$1)),0,LARGE(($O21:$W21,$AF21,$AI21:$AN21),AR$1))</f>
        <v>0</v>
      </c>
      <c r="AS21" s="1">
        <f>IF(ISERROR(LARGE(($O21:$W21,$AF21,$AI21:$AN21),AS$1)),0,LARGE(($O21:$W21,$AF21,$AI21:$AN21),AS$1))</f>
        <v>0</v>
      </c>
      <c r="AT21" s="1">
        <f>IF(ISERROR(LARGE(($O21:$W21,$AF21,$AI21:$AN21),AT$1)),0,LARGE(($O21:$W21,$AF21,$AI21:$AN21),AT$1))</f>
        <v>0</v>
      </c>
      <c r="AU21" s="1">
        <f>IF(ISERROR(LARGE(($O21:$W21,$AF21,$AI21:$AN21),AU$1)),0,LARGE(($O21:$W21,$AF21,$AI21:$AN21),AU$1))</f>
        <v>0</v>
      </c>
      <c r="AV21" s="1">
        <f>IF(ISERROR(LARGE(($O21:$W21,$AF21,$AI21:$AN21),AV$1)),0,LARGE(($O21:$W21,$AF21,$AI21:$AN21),AV$1))</f>
        <v>0</v>
      </c>
      <c r="AW21" s="1">
        <f>IF(ISERROR(LARGE(($O21:$W21,$AF21,$AI21:$AN21),AW$1)),0,LARGE(($O21:$W21,$AF21,$AI21:$AN21),AW$1))</f>
        <v>0</v>
      </c>
      <c r="AX21" s="1">
        <f>IF(ISERROR(LARGE(($O21:$W21,$AF21,$AI21:$AN21),AX$1)),0,LARGE(($O21:$W21,$AF21,$AI21:$AN21),AX$1))</f>
        <v>0</v>
      </c>
      <c r="AY21" s="1">
        <f>IF(ISERROR(LARGE(($O21:$W21,$AF21,$AI21:$AN21),AY$1)),0,LARGE(($O21:$W21,$AF21,$AI21:$AN21),AY$1))</f>
        <v>0</v>
      </c>
      <c r="AZ21" s="1">
        <f>IF(ISERROR(LARGE(($O21:$W21,$AF21,$AI21:$AN21),AZ$1)),0,LARGE(($O21:$W21,$AF21,$AI21:$AN21),AZ$1))</f>
        <v>0</v>
      </c>
      <c r="BA21" s="1">
        <f>IF(C21="",0,SUM(O21:AH21))</f>
        <v>136</v>
      </c>
      <c r="BB21" s="1">
        <f>IF(C21="",0,SUM(AO21:AZ21))</f>
        <v>136</v>
      </c>
      <c r="BC21" s="2">
        <f>(IF(OR(C21="",BD21=0),0,BA21/BD21))</f>
        <v>68</v>
      </c>
      <c r="BD21" s="3">
        <f>COUNTA(O21:AH21)</f>
        <v>2</v>
      </c>
      <c r="BE21" s="29"/>
    </row>
    <row r="22" spans="1:57" ht="11.25" customHeight="1">
      <c r="A22" s="206">
        <v>21</v>
      </c>
      <c r="B22" s="54">
        <v>5</v>
      </c>
      <c r="C22" s="13" t="s">
        <v>168</v>
      </c>
      <c r="D22" s="13" t="s">
        <v>122</v>
      </c>
      <c r="E22" s="110">
        <v>4</v>
      </c>
      <c r="F22" s="110">
        <v>4</v>
      </c>
      <c r="G22" s="238"/>
      <c r="H22" s="183" t="s">
        <v>277</v>
      </c>
      <c r="I22" s="67">
        <v>50</v>
      </c>
      <c r="J22" s="67">
        <f>(L22+K22)</f>
        <v>11</v>
      </c>
      <c r="K22" s="66">
        <f>0+0+0</f>
        <v>0</v>
      </c>
      <c r="L22" s="68">
        <v>11</v>
      </c>
      <c r="M22" s="71" t="s">
        <v>125</v>
      </c>
      <c r="N22" s="18" t="s">
        <v>167</v>
      </c>
      <c r="O22" s="75">
        <v>65</v>
      </c>
      <c r="P22" s="79">
        <v>70</v>
      </c>
      <c r="Q22" s="208"/>
      <c r="R22" s="74"/>
      <c r="S22" s="79"/>
      <c r="T22" s="79"/>
      <c r="U22" s="79"/>
      <c r="V22" s="74"/>
      <c r="W22" s="79"/>
      <c r="X22" s="83"/>
      <c r="Y22" s="83"/>
      <c r="Z22" s="83"/>
      <c r="AA22" s="83"/>
      <c r="AB22" s="83"/>
      <c r="AC22" s="83"/>
      <c r="AD22" s="83"/>
      <c r="AE22" s="124"/>
      <c r="AF22" s="79"/>
      <c r="AG22" s="124"/>
      <c r="AH22" s="83"/>
      <c r="AI22" s="4">
        <f>IF(ISERROR(LARGE(($X22:$AE22,$AG22:$AH22),AI$1)),0,LARGE(($X22:$AE22,$AG22:$AH22),AI$1))</f>
        <v>0</v>
      </c>
      <c r="AJ22" s="4">
        <f>IF(ISERROR(LARGE(($X22:$AE22,$AG22:$AH22),AJ$1)),0,LARGE(($X22:$AE22,$AG22:$AH22),AJ$1))</f>
        <v>0</v>
      </c>
      <c r="AK22" s="4">
        <f>IF(ISERROR(LARGE(($X22:$AE22,$AG22:$AH22),AK$1)),0,LARGE(($X22:$AE22,$AG22:$AH22),AK$1))</f>
        <v>0</v>
      </c>
      <c r="AL22" s="4">
        <f>IF(ISERROR(LARGE(($X22:$AE22,$AG22:$AH22),AL$1)),0,LARGE(($X22:$AE22,$AG22:$AH22),AL$1))</f>
        <v>0</v>
      </c>
      <c r="AM22" s="4">
        <f>IF(ISERROR(LARGE(($X22:$AE22,$AG22:$AH22),AM$1)),0,LARGE(($X22:$AE22,$AG22:$AH22),AM$1))</f>
        <v>0</v>
      </c>
      <c r="AN22" s="4">
        <f>IF(ISERROR(LARGE(($X22:$AE22,$AG22:$AH22),AN$1)),0,LARGE(($X22:$AE22,$AG22:$AH22),AN$1))</f>
        <v>0</v>
      </c>
      <c r="AO22" s="1">
        <f>IF(ISERROR(LARGE(($O22:$W22,$AF22,$AI22:$AN22),AO$1)),0,LARGE(($O22:$W22,$AF22,$AI22:$AN22),AO$1))</f>
        <v>70</v>
      </c>
      <c r="AP22" s="1">
        <f>IF(ISERROR(LARGE(($O22:$W22,$AF22,$AI22:$AN22),AP$1)),0,LARGE(($O22:$W22,$AF22,$AI22:$AN22),AP$1))</f>
        <v>65</v>
      </c>
      <c r="AQ22" s="1">
        <f>IF(ISERROR(LARGE(($O22:$W22,$AF22,$AI22:$AN22),AQ$1)),0,LARGE(($O22:$W22,$AF22,$AI22:$AN22),AQ$1))</f>
        <v>0</v>
      </c>
      <c r="AR22" s="1">
        <f>IF(ISERROR(LARGE(($O22:$W22,$AF22,$AI22:$AN22),AR$1)),0,LARGE(($O22:$W22,$AF22,$AI22:$AN22),AR$1))</f>
        <v>0</v>
      </c>
      <c r="AS22" s="1">
        <f>IF(ISERROR(LARGE(($O22:$W22,$AF22,$AI22:$AN22),AS$1)),0,LARGE(($O22:$W22,$AF22,$AI22:$AN22),AS$1))</f>
        <v>0</v>
      </c>
      <c r="AT22" s="1">
        <f>IF(ISERROR(LARGE(($O22:$W22,$AF22,$AI22:$AN22),AT$1)),0,LARGE(($O22:$W22,$AF22,$AI22:$AN22),AT$1))</f>
        <v>0</v>
      </c>
      <c r="AU22" s="1">
        <f>IF(ISERROR(LARGE(($O22:$W22,$AF22,$AI22:$AN22),AU$1)),0,LARGE(($O22:$W22,$AF22,$AI22:$AN22),AU$1))</f>
        <v>0</v>
      </c>
      <c r="AV22" s="1">
        <f>IF(ISERROR(LARGE(($O22:$W22,$AF22,$AI22:$AN22),AV$1)),0,LARGE(($O22:$W22,$AF22,$AI22:$AN22),AV$1))</f>
        <v>0</v>
      </c>
      <c r="AW22" s="1">
        <f>IF(ISERROR(LARGE(($O22:$W22,$AF22,$AI22:$AN22),AW$1)),0,LARGE(($O22:$W22,$AF22,$AI22:$AN22),AW$1))</f>
        <v>0</v>
      </c>
      <c r="AX22" s="1">
        <f>IF(ISERROR(LARGE(($O22:$W22,$AF22,$AI22:$AN22),AX$1)),0,LARGE(($O22:$W22,$AF22,$AI22:$AN22),AX$1))</f>
        <v>0</v>
      </c>
      <c r="AY22" s="1">
        <f>IF(ISERROR(LARGE(($O22:$W22,$AF22,$AI22:$AN22),AY$1)),0,LARGE(($O22:$W22,$AF22,$AI22:$AN22),AY$1))</f>
        <v>0</v>
      </c>
      <c r="AZ22" s="1">
        <f>IF(ISERROR(LARGE(($O22:$W22,$AF22,$AI22:$AN22),AZ$1)),0,LARGE(($O22:$W22,$AF22,$AI22:$AN22),AZ$1))</f>
        <v>0</v>
      </c>
      <c r="BA22" s="1">
        <f>IF(C22="",0,SUM(O22:AH22))</f>
        <v>135</v>
      </c>
      <c r="BB22" s="1">
        <f>IF(C22="",0,SUM(AO22:AZ22))</f>
        <v>135</v>
      </c>
      <c r="BC22" s="2">
        <f>(IF(OR(C22="",BD22=0),0,BA22/BD22))</f>
        <v>67.5</v>
      </c>
      <c r="BD22" s="3">
        <f>COUNTA(O22:AH22)</f>
        <v>2</v>
      </c>
      <c r="BE22" s="29"/>
    </row>
    <row r="23" spans="1:57" ht="11.25" customHeight="1">
      <c r="A23" s="206">
        <v>22</v>
      </c>
      <c r="B23" s="54">
        <v>6</v>
      </c>
      <c r="C23" s="13" t="s">
        <v>341</v>
      </c>
      <c r="D23" s="13" t="s">
        <v>342</v>
      </c>
      <c r="E23" s="110">
        <v>5</v>
      </c>
      <c r="F23" s="110">
        <v>5</v>
      </c>
      <c r="G23" s="238"/>
      <c r="H23" s="142"/>
      <c r="I23" s="67">
        <v>50</v>
      </c>
      <c r="J23" s="67">
        <f>(L23+K23)</f>
        <v>8</v>
      </c>
      <c r="K23" s="66">
        <f>2+6+0</f>
        <v>8</v>
      </c>
      <c r="L23" s="68">
        <v>0</v>
      </c>
      <c r="M23" s="71" t="s">
        <v>125</v>
      </c>
      <c r="N23" s="17" t="s">
        <v>217</v>
      </c>
      <c r="O23" s="75">
        <v>63</v>
      </c>
      <c r="P23" s="79">
        <v>66</v>
      </c>
      <c r="Q23" s="208"/>
      <c r="R23" s="74"/>
      <c r="S23" s="79"/>
      <c r="T23" s="79"/>
      <c r="U23" s="79"/>
      <c r="V23" s="74"/>
      <c r="W23" s="79"/>
      <c r="X23" s="83"/>
      <c r="Y23" s="83"/>
      <c r="Z23" s="83"/>
      <c r="AA23" s="83"/>
      <c r="AB23" s="83"/>
      <c r="AC23" s="83"/>
      <c r="AD23" s="83"/>
      <c r="AE23" s="124"/>
      <c r="AF23" s="79"/>
      <c r="AG23" s="124"/>
      <c r="AH23" s="83"/>
      <c r="AI23" s="4">
        <f>IF(ISERROR(LARGE(($X23:$AE23,$AG23:$AH23),AI$1)),0,LARGE(($X23:$AE23,$AG23:$AH23),AI$1))</f>
        <v>0</v>
      </c>
      <c r="AJ23" s="4">
        <f>IF(ISERROR(LARGE(($X23:$AE23,$AG23:$AH23),AJ$1)),0,LARGE(($X23:$AE23,$AG23:$AH23),AJ$1))</f>
        <v>0</v>
      </c>
      <c r="AK23" s="4">
        <f>IF(ISERROR(LARGE(($X23:$AE23,$AG23:$AH23),AK$1)),0,LARGE(($X23:$AE23,$AG23:$AH23),AK$1))</f>
        <v>0</v>
      </c>
      <c r="AL23" s="4">
        <f>IF(ISERROR(LARGE(($X23:$AE23,$AG23:$AH23),AL$1)),0,LARGE(($X23:$AE23,$AG23:$AH23),AL$1))</f>
        <v>0</v>
      </c>
      <c r="AM23" s="4">
        <f>IF(ISERROR(LARGE(($X23:$AE23,$AG23:$AH23),AM$1)),0,LARGE(($X23:$AE23,$AG23:$AH23),AM$1))</f>
        <v>0</v>
      </c>
      <c r="AN23" s="4">
        <f>IF(ISERROR(LARGE(($X23:$AE23,$AG23:$AH23),AN$1)),0,LARGE(($X23:$AE23,$AG23:$AH23),AN$1))</f>
        <v>0</v>
      </c>
      <c r="AO23" s="1">
        <f>IF(ISERROR(LARGE(($O23:$W23,$AF23,$AI23:$AN23),AO$1)),0,LARGE(($O23:$W23,$AF23,$AI23:$AN23),AO$1))</f>
        <v>66</v>
      </c>
      <c r="AP23" s="1">
        <f>IF(ISERROR(LARGE(($O23:$W23,$AF23,$AI23:$AN23),AP$1)),0,LARGE(($O23:$W23,$AF23,$AI23:$AN23),AP$1))</f>
        <v>63</v>
      </c>
      <c r="AQ23" s="1">
        <f>IF(ISERROR(LARGE(($O23:$W23,$AF23,$AI23:$AN23),AQ$1)),0,LARGE(($O23:$W23,$AF23,$AI23:$AN23),AQ$1))</f>
        <v>0</v>
      </c>
      <c r="AR23" s="1">
        <f>IF(ISERROR(LARGE(($O23:$W23,$AF23,$AI23:$AN23),AR$1)),0,LARGE(($O23:$W23,$AF23,$AI23:$AN23),AR$1))</f>
        <v>0</v>
      </c>
      <c r="AS23" s="1">
        <f>IF(ISERROR(LARGE(($O23:$W23,$AF23,$AI23:$AN23),AS$1)),0,LARGE(($O23:$W23,$AF23,$AI23:$AN23),AS$1))</f>
        <v>0</v>
      </c>
      <c r="AT23" s="1">
        <f>IF(ISERROR(LARGE(($O23:$W23,$AF23,$AI23:$AN23),AT$1)),0,LARGE(($O23:$W23,$AF23,$AI23:$AN23),AT$1))</f>
        <v>0</v>
      </c>
      <c r="AU23" s="1">
        <f>IF(ISERROR(LARGE(($O23:$W23,$AF23,$AI23:$AN23),AU$1)),0,LARGE(($O23:$W23,$AF23,$AI23:$AN23),AU$1))</f>
        <v>0</v>
      </c>
      <c r="AV23" s="1">
        <f>IF(ISERROR(LARGE(($O23:$W23,$AF23,$AI23:$AN23),AV$1)),0,LARGE(($O23:$W23,$AF23,$AI23:$AN23),AV$1))</f>
        <v>0</v>
      </c>
      <c r="AW23" s="1">
        <f>IF(ISERROR(LARGE(($O23:$W23,$AF23,$AI23:$AN23),AW$1)),0,LARGE(($O23:$W23,$AF23,$AI23:$AN23),AW$1))</f>
        <v>0</v>
      </c>
      <c r="AX23" s="1">
        <f>IF(ISERROR(LARGE(($O23:$W23,$AF23,$AI23:$AN23),AX$1)),0,LARGE(($O23:$W23,$AF23,$AI23:$AN23),AX$1))</f>
        <v>0</v>
      </c>
      <c r="AY23" s="1">
        <f>IF(ISERROR(LARGE(($O23:$W23,$AF23,$AI23:$AN23),AY$1)),0,LARGE(($O23:$W23,$AF23,$AI23:$AN23),AY$1))</f>
        <v>0</v>
      </c>
      <c r="AZ23" s="1">
        <f>IF(ISERROR(LARGE(($O23:$W23,$AF23,$AI23:$AN23),AZ$1)),0,LARGE(($O23:$W23,$AF23,$AI23:$AN23),AZ$1))</f>
        <v>0</v>
      </c>
      <c r="BA23" s="1">
        <f>IF(C23="",0,SUM(O23:AH23))</f>
        <v>129</v>
      </c>
      <c r="BB23" s="1">
        <f>IF(C23="",0,SUM(AO23:AZ23))</f>
        <v>129</v>
      </c>
      <c r="BC23" s="2">
        <f>(IF(OR(C23="",BD23=0),0,BA23/BD23))</f>
        <v>64.5</v>
      </c>
      <c r="BD23" s="3">
        <f>COUNTA(O23:AH23)</f>
        <v>2</v>
      </c>
      <c r="BE23" s="29"/>
    </row>
    <row r="24" spans="1:57" ht="11.25" customHeight="1">
      <c r="A24" s="206">
        <v>23</v>
      </c>
      <c r="B24" s="54">
        <v>6</v>
      </c>
      <c r="C24" s="13" t="s">
        <v>136</v>
      </c>
      <c r="D24" s="13" t="s">
        <v>137</v>
      </c>
      <c r="E24" s="16">
        <v>4</v>
      </c>
      <c r="F24" s="16">
        <v>4</v>
      </c>
      <c r="G24" s="238"/>
      <c r="H24" s="146"/>
      <c r="I24" s="66">
        <v>30</v>
      </c>
      <c r="J24" s="67">
        <f>(L24+K24)</f>
        <v>0</v>
      </c>
      <c r="K24" s="66">
        <f>0+0+0</f>
        <v>0</v>
      </c>
      <c r="L24" s="68">
        <v>0</v>
      </c>
      <c r="M24" s="71" t="s">
        <v>124</v>
      </c>
      <c r="N24" s="17" t="s">
        <v>51</v>
      </c>
      <c r="O24" s="75">
        <v>68</v>
      </c>
      <c r="P24" s="79">
        <v>60</v>
      </c>
      <c r="Q24" s="208"/>
      <c r="R24" s="74"/>
      <c r="S24" s="79"/>
      <c r="T24" s="79"/>
      <c r="U24" s="79"/>
      <c r="V24" s="74"/>
      <c r="W24" s="79"/>
      <c r="X24" s="83"/>
      <c r="Y24" s="83"/>
      <c r="Z24" s="83"/>
      <c r="AA24" s="83"/>
      <c r="AB24" s="83"/>
      <c r="AC24" s="83"/>
      <c r="AD24" s="83"/>
      <c r="AE24" s="124"/>
      <c r="AF24" s="79"/>
      <c r="AG24" s="124"/>
      <c r="AH24" s="83"/>
      <c r="AI24" s="4">
        <f>IF(ISERROR(LARGE(($X24:$AE24,$AG24:$AH24),AI$1)),0,LARGE(($X24:$AE24,$AG24:$AH24),AI$1))</f>
        <v>0</v>
      </c>
      <c r="AJ24" s="4">
        <f>IF(ISERROR(LARGE(($X24:$AE24,$AG24:$AH24),AJ$1)),0,LARGE(($X24:$AE24,$AG24:$AH24),AJ$1))</f>
        <v>0</v>
      </c>
      <c r="AK24" s="4">
        <f>IF(ISERROR(LARGE(($X24:$AE24,$AG24:$AH24),AK$1)),0,LARGE(($X24:$AE24,$AG24:$AH24),AK$1))</f>
        <v>0</v>
      </c>
      <c r="AL24" s="4">
        <f>IF(ISERROR(LARGE(($X24:$AE24,$AG24:$AH24),AL$1)),0,LARGE(($X24:$AE24,$AG24:$AH24),AL$1))</f>
        <v>0</v>
      </c>
      <c r="AM24" s="4">
        <f>IF(ISERROR(LARGE(($X24:$AE24,$AG24:$AH24),AM$1)),0,LARGE(($X24:$AE24,$AG24:$AH24),AM$1))</f>
        <v>0</v>
      </c>
      <c r="AN24" s="4">
        <f>IF(ISERROR(LARGE(($X24:$AE24,$AG24:$AH24),AN$1)),0,LARGE(($X24:$AE24,$AG24:$AH24),AN$1))</f>
        <v>0</v>
      </c>
      <c r="AO24" s="1">
        <f>IF(ISERROR(LARGE(($O24:$W24,$AF24,$AI24:$AN24),AO$1)),0,LARGE(($O24:$W24,$AF24,$AI24:$AN24),AO$1))</f>
        <v>68</v>
      </c>
      <c r="AP24" s="1">
        <f>IF(ISERROR(LARGE(($O24:$W24,$AF24,$AI24:$AN24),AP$1)),0,LARGE(($O24:$W24,$AF24,$AI24:$AN24),AP$1))</f>
        <v>60</v>
      </c>
      <c r="AQ24" s="1">
        <f>IF(ISERROR(LARGE(($O24:$W24,$AF24,$AI24:$AN24),AQ$1)),0,LARGE(($O24:$W24,$AF24,$AI24:$AN24),AQ$1))</f>
        <v>0</v>
      </c>
      <c r="AR24" s="1">
        <f>IF(ISERROR(LARGE(($O24:$W24,$AF24,$AI24:$AN24),AR$1)),0,LARGE(($O24:$W24,$AF24,$AI24:$AN24),AR$1))</f>
        <v>0</v>
      </c>
      <c r="AS24" s="1">
        <f>IF(ISERROR(LARGE(($O24:$W24,$AF24,$AI24:$AN24),AS$1)),0,LARGE(($O24:$W24,$AF24,$AI24:$AN24),AS$1))</f>
        <v>0</v>
      </c>
      <c r="AT24" s="1">
        <f>IF(ISERROR(LARGE(($O24:$W24,$AF24,$AI24:$AN24),AT$1)),0,LARGE(($O24:$W24,$AF24,$AI24:$AN24),AT$1))</f>
        <v>0</v>
      </c>
      <c r="AU24" s="1">
        <f>IF(ISERROR(LARGE(($O24:$W24,$AF24,$AI24:$AN24),AU$1)),0,LARGE(($O24:$W24,$AF24,$AI24:$AN24),AU$1))</f>
        <v>0</v>
      </c>
      <c r="AV24" s="1">
        <f>IF(ISERROR(LARGE(($O24:$W24,$AF24,$AI24:$AN24),AV$1)),0,LARGE(($O24:$W24,$AF24,$AI24:$AN24),AV$1))</f>
        <v>0</v>
      </c>
      <c r="AW24" s="1">
        <f>IF(ISERROR(LARGE(($O24:$W24,$AF24,$AI24:$AN24),AW$1)),0,LARGE(($O24:$W24,$AF24,$AI24:$AN24),AW$1))</f>
        <v>0</v>
      </c>
      <c r="AX24" s="1">
        <f>IF(ISERROR(LARGE(($O24:$W24,$AF24,$AI24:$AN24),AX$1)),0,LARGE(($O24:$W24,$AF24,$AI24:$AN24),AX$1))</f>
        <v>0</v>
      </c>
      <c r="AY24" s="1">
        <f>IF(ISERROR(LARGE(($O24:$W24,$AF24,$AI24:$AN24),AY$1)),0,LARGE(($O24:$W24,$AF24,$AI24:$AN24),AY$1))</f>
        <v>0</v>
      </c>
      <c r="AZ24" s="1">
        <f>IF(ISERROR(LARGE(($O24:$W24,$AF24,$AI24:$AN24),AZ$1)),0,LARGE(($O24:$W24,$AF24,$AI24:$AN24),AZ$1))</f>
        <v>0</v>
      </c>
      <c r="BA24" s="1">
        <f>IF(C24="",0,SUM(O24:AH24))</f>
        <v>128</v>
      </c>
      <c r="BB24" s="1">
        <f>IF(C24="",0,SUM(AO24:AZ24))</f>
        <v>128</v>
      </c>
      <c r="BC24" s="2">
        <f>(IF(OR(C24="",BD24=0),0,BA24/BD24))</f>
        <v>64</v>
      </c>
      <c r="BD24" s="3">
        <f>COUNTA(O24:AH24)</f>
        <v>2</v>
      </c>
      <c r="BE24" s="29"/>
    </row>
    <row r="25" spans="1:57" ht="11.25" customHeight="1">
      <c r="A25" s="206">
        <v>24</v>
      </c>
      <c r="B25" s="54">
        <v>7</v>
      </c>
      <c r="C25" s="13" t="s">
        <v>348</v>
      </c>
      <c r="D25" s="13" t="s">
        <v>14</v>
      </c>
      <c r="E25" s="110">
        <v>5</v>
      </c>
      <c r="F25" s="110">
        <v>5</v>
      </c>
      <c r="G25" s="238"/>
      <c r="H25" s="143"/>
      <c r="I25" s="67">
        <v>50</v>
      </c>
      <c r="J25" s="67">
        <f>(L25+K25)</f>
        <v>1</v>
      </c>
      <c r="K25" s="66">
        <f>0+0+0</f>
        <v>0</v>
      </c>
      <c r="L25" s="68">
        <v>1</v>
      </c>
      <c r="M25" s="71" t="s">
        <v>125</v>
      </c>
      <c r="N25" s="17" t="s">
        <v>347</v>
      </c>
      <c r="O25" s="75">
        <v>57</v>
      </c>
      <c r="P25" s="79">
        <v>61</v>
      </c>
      <c r="Q25" s="208"/>
      <c r="R25" s="74"/>
      <c r="S25" s="79"/>
      <c r="T25" s="79"/>
      <c r="U25" s="79"/>
      <c r="V25" s="74"/>
      <c r="W25" s="79"/>
      <c r="X25" s="83"/>
      <c r="Y25" s="83"/>
      <c r="Z25" s="83"/>
      <c r="AA25" s="83"/>
      <c r="AB25" s="83"/>
      <c r="AC25" s="83"/>
      <c r="AD25" s="83"/>
      <c r="AE25" s="124"/>
      <c r="AF25" s="79"/>
      <c r="AG25" s="124"/>
      <c r="AH25" s="83"/>
      <c r="AI25" s="4">
        <f>IF(ISERROR(LARGE(($X25:$AE25,$AG25:$AH25),AI$1)),0,LARGE(($X25:$AE25,$AG25:$AH25),AI$1))</f>
        <v>0</v>
      </c>
      <c r="AJ25" s="4">
        <f>IF(ISERROR(LARGE(($X25:$AE25,$AG25:$AH25),AJ$1)),0,LARGE(($X25:$AE25,$AG25:$AH25),AJ$1))</f>
        <v>0</v>
      </c>
      <c r="AK25" s="4">
        <f>IF(ISERROR(LARGE(($X25:$AE25,$AG25:$AH25),AK$1)),0,LARGE(($X25:$AE25,$AG25:$AH25),AK$1))</f>
        <v>0</v>
      </c>
      <c r="AL25" s="4">
        <f>IF(ISERROR(LARGE(($X25:$AE25,$AG25:$AH25),AL$1)),0,LARGE(($X25:$AE25,$AG25:$AH25),AL$1))</f>
        <v>0</v>
      </c>
      <c r="AM25" s="4">
        <f>IF(ISERROR(LARGE(($X25:$AE25,$AG25:$AH25),AM$1)),0,LARGE(($X25:$AE25,$AG25:$AH25),AM$1))</f>
        <v>0</v>
      </c>
      <c r="AN25" s="4">
        <f>IF(ISERROR(LARGE(($X25:$AE25,$AG25:$AH25),AN$1)),0,LARGE(($X25:$AE25,$AG25:$AH25),AN$1))</f>
        <v>0</v>
      </c>
      <c r="AO25" s="1">
        <f>IF(ISERROR(LARGE(($O25:$W25,$AF25,$AI25:$AN25),AO$1)),0,LARGE(($O25:$W25,$AF25,$AI25:$AN25),AO$1))</f>
        <v>61</v>
      </c>
      <c r="AP25" s="1">
        <f>IF(ISERROR(LARGE(($O25:$W25,$AF25,$AI25:$AN25),AP$1)),0,LARGE(($O25:$W25,$AF25,$AI25:$AN25),AP$1))</f>
        <v>57</v>
      </c>
      <c r="AQ25" s="1">
        <f>IF(ISERROR(LARGE(($O25:$W25,$AF25,$AI25:$AN25),AQ$1)),0,LARGE(($O25:$W25,$AF25,$AI25:$AN25),AQ$1))</f>
        <v>0</v>
      </c>
      <c r="AR25" s="1">
        <f>IF(ISERROR(LARGE(($O25:$W25,$AF25,$AI25:$AN25),AR$1)),0,LARGE(($O25:$W25,$AF25,$AI25:$AN25),AR$1))</f>
        <v>0</v>
      </c>
      <c r="AS25" s="1">
        <f>IF(ISERROR(LARGE(($O25:$W25,$AF25,$AI25:$AN25),AS$1)),0,LARGE(($O25:$W25,$AF25,$AI25:$AN25),AS$1))</f>
        <v>0</v>
      </c>
      <c r="AT25" s="1">
        <f>IF(ISERROR(LARGE(($O25:$W25,$AF25,$AI25:$AN25),AT$1)),0,LARGE(($O25:$W25,$AF25,$AI25:$AN25),AT$1))</f>
        <v>0</v>
      </c>
      <c r="AU25" s="1">
        <f>IF(ISERROR(LARGE(($O25:$W25,$AF25,$AI25:$AN25),AU$1)),0,LARGE(($O25:$W25,$AF25,$AI25:$AN25),AU$1))</f>
        <v>0</v>
      </c>
      <c r="AV25" s="1">
        <f>IF(ISERROR(LARGE(($O25:$W25,$AF25,$AI25:$AN25),AV$1)),0,LARGE(($O25:$W25,$AF25,$AI25:$AN25),AV$1))</f>
        <v>0</v>
      </c>
      <c r="AW25" s="1">
        <f>IF(ISERROR(LARGE(($O25:$W25,$AF25,$AI25:$AN25),AW$1)),0,LARGE(($O25:$W25,$AF25,$AI25:$AN25),AW$1))</f>
        <v>0</v>
      </c>
      <c r="AX25" s="1">
        <f>IF(ISERROR(LARGE(($O25:$W25,$AF25,$AI25:$AN25),AX$1)),0,LARGE(($O25:$W25,$AF25,$AI25:$AN25),AX$1))</f>
        <v>0</v>
      </c>
      <c r="AY25" s="1">
        <f>IF(ISERROR(LARGE(($O25:$W25,$AF25,$AI25:$AN25),AY$1)),0,LARGE(($O25:$W25,$AF25,$AI25:$AN25),AY$1))</f>
        <v>0</v>
      </c>
      <c r="AZ25" s="1">
        <f>IF(ISERROR(LARGE(($O25:$W25,$AF25,$AI25:$AN25),AZ$1)),0,LARGE(($O25:$W25,$AF25,$AI25:$AN25),AZ$1))</f>
        <v>0</v>
      </c>
      <c r="BA25" s="1">
        <f>IF(C25="",0,SUM(O25:AH25))</f>
        <v>118</v>
      </c>
      <c r="BB25" s="1">
        <f>IF(C25="",0,SUM(AO25:AZ25))</f>
        <v>118</v>
      </c>
      <c r="BC25" s="2">
        <f>(IF(OR(C25="",BD25=0),0,BA25/BD25))</f>
        <v>59</v>
      </c>
      <c r="BD25" s="3">
        <f>COUNTA(O25:AH25)</f>
        <v>2</v>
      </c>
      <c r="BE25" s="29"/>
    </row>
    <row r="26" spans="1:57" ht="11.25" customHeight="1">
      <c r="A26" s="206">
        <v>25</v>
      </c>
      <c r="B26" s="54">
        <v>4</v>
      </c>
      <c r="C26" s="13" t="s">
        <v>91</v>
      </c>
      <c r="D26" s="13" t="s">
        <v>236</v>
      </c>
      <c r="E26" s="110">
        <v>2</v>
      </c>
      <c r="F26" s="110">
        <v>2</v>
      </c>
      <c r="G26" s="238"/>
      <c r="H26" s="142"/>
      <c r="I26" s="66">
        <v>30</v>
      </c>
      <c r="J26" s="67">
        <f>(L26+K26)</f>
        <v>12</v>
      </c>
      <c r="K26" s="66">
        <f>0+12+0</f>
        <v>12</v>
      </c>
      <c r="L26" s="109">
        <v>0</v>
      </c>
      <c r="M26" s="71" t="s">
        <v>124</v>
      </c>
      <c r="N26" s="17" t="s">
        <v>106</v>
      </c>
      <c r="O26" s="75"/>
      <c r="P26" s="379">
        <v>100</v>
      </c>
      <c r="Q26" s="208"/>
      <c r="R26" s="74"/>
      <c r="S26" s="79"/>
      <c r="T26" s="79"/>
      <c r="U26" s="79"/>
      <c r="V26" s="74"/>
      <c r="W26" s="79"/>
      <c r="X26" s="83"/>
      <c r="Y26" s="83"/>
      <c r="Z26" s="83"/>
      <c r="AA26" s="83"/>
      <c r="AB26" s="83"/>
      <c r="AC26" s="83"/>
      <c r="AD26" s="83"/>
      <c r="AE26" s="124"/>
      <c r="AF26" s="79"/>
      <c r="AG26" s="124"/>
      <c r="AH26" s="83"/>
      <c r="AI26" s="4">
        <f>IF(ISERROR(LARGE(($X26:$AE26,$AG26:$AH26),AI$1)),0,LARGE(($X26:$AE26,$AG26:$AH26),AI$1))</f>
        <v>0</v>
      </c>
      <c r="AJ26" s="4">
        <f>IF(ISERROR(LARGE(($X26:$AE26,$AG26:$AH26),AJ$1)),0,LARGE(($X26:$AE26,$AG26:$AH26),AJ$1))</f>
        <v>0</v>
      </c>
      <c r="AK26" s="4">
        <f>IF(ISERROR(LARGE(($X26:$AE26,$AG26:$AH26),AK$1)),0,LARGE(($X26:$AE26,$AG26:$AH26),AK$1))</f>
        <v>0</v>
      </c>
      <c r="AL26" s="4">
        <f>IF(ISERROR(LARGE(($X26:$AE26,$AG26:$AH26),AL$1)),0,LARGE(($X26:$AE26,$AG26:$AH26),AL$1))</f>
        <v>0</v>
      </c>
      <c r="AM26" s="4">
        <f>IF(ISERROR(LARGE(($X26:$AE26,$AG26:$AH26),AM$1)),0,LARGE(($X26:$AE26,$AG26:$AH26),AM$1))</f>
        <v>0</v>
      </c>
      <c r="AN26" s="4">
        <f>IF(ISERROR(LARGE(($X26:$AE26,$AG26:$AH26),AN$1)),0,LARGE(($X26:$AE26,$AG26:$AH26),AN$1))</f>
        <v>0</v>
      </c>
      <c r="AO26" s="1">
        <f>IF(ISERROR(LARGE(($O26:$W26,$AF26,$AI26:$AN26),AO$1)),0,LARGE(($O26:$W26,$AF26,$AI26:$AN26),AO$1))</f>
        <v>100</v>
      </c>
      <c r="AP26" s="1">
        <f>IF(ISERROR(LARGE(($O26:$W26,$AF26,$AI26:$AN26),AP$1)),0,LARGE(($O26:$W26,$AF26,$AI26:$AN26),AP$1))</f>
        <v>0</v>
      </c>
      <c r="AQ26" s="1">
        <f>IF(ISERROR(LARGE(($O26:$W26,$AF26,$AI26:$AN26),AQ$1)),0,LARGE(($O26:$W26,$AF26,$AI26:$AN26),AQ$1))</f>
        <v>0</v>
      </c>
      <c r="AR26" s="1">
        <f>IF(ISERROR(LARGE(($O26:$W26,$AF26,$AI26:$AN26),AR$1)),0,LARGE(($O26:$W26,$AF26,$AI26:$AN26),AR$1))</f>
        <v>0</v>
      </c>
      <c r="AS26" s="1">
        <f>IF(ISERROR(LARGE(($O26:$W26,$AF26,$AI26:$AN26),AS$1)),0,LARGE(($O26:$W26,$AF26,$AI26:$AN26),AS$1))</f>
        <v>0</v>
      </c>
      <c r="AT26" s="1">
        <f>IF(ISERROR(LARGE(($O26:$W26,$AF26,$AI26:$AN26),AT$1)),0,LARGE(($O26:$W26,$AF26,$AI26:$AN26),AT$1))</f>
        <v>0</v>
      </c>
      <c r="AU26" s="1">
        <f>IF(ISERROR(LARGE(($O26:$W26,$AF26,$AI26:$AN26),AU$1)),0,LARGE(($O26:$W26,$AF26,$AI26:$AN26),AU$1))</f>
        <v>0</v>
      </c>
      <c r="AV26" s="1">
        <f>IF(ISERROR(LARGE(($O26:$W26,$AF26,$AI26:$AN26),AV$1)),0,LARGE(($O26:$W26,$AF26,$AI26:$AN26),AV$1))</f>
        <v>0</v>
      </c>
      <c r="AW26" s="1">
        <f>IF(ISERROR(LARGE(($O26:$W26,$AF26,$AI26:$AN26),AW$1)),0,LARGE(($O26:$W26,$AF26,$AI26:$AN26),AW$1))</f>
        <v>0</v>
      </c>
      <c r="AX26" s="1">
        <f>IF(ISERROR(LARGE(($O26:$W26,$AF26,$AI26:$AN26),AX$1)),0,LARGE(($O26:$W26,$AF26,$AI26:$AN26),AX$1))</f>
        <v>0</v>
      </c>
      <c r="AY26" s="1">
        <f>IF(ISERROR(LARGE(($O26:$W26,$AF26,$AI26:$AN26),AY$1)),0,LARGE(($O26:$W26,$AF26,$AI26:$AN26),AY$1))</f>
        <v>0</v>
      </c>
      <c r="AZ26" s="1">
        <f>IF(ISERROR(LARGE(($O26:$W26,$AF26,$AI26:$AN26),AZ$1)),0,LARGE(($O26:$W26,$AF26,$AI26:$AN26),AZ$1))</f>
        <v>0</v>
      </c>
      <c r="BA26" s="1">
        <f>IF(C26="",0,SUM(O26:AH26))</f>
        <v>100</v>
      </c>
      <c r="BB26" s="1">
        <f>IF(C26="",0,SUM(AO26:AZ26))</f>
        <v>100</v>
      </c>
      <c r="BC26" s="2">
        <f>(IF(OR(C26="",BD26=0),0,BA26/BD26))</f>
        <v>100</v>
      </c>
      <c r="BD26" s="3">
        <f>COUNTA(O26:AH26)</f>
        <v>1</v>
      </c>
      <c r="BE26" s="29"/>
    </row>
    <row r="27" spans="1:57" ht="11.25" customHeight="1">
      <c r="A27" s="206">
        <v>26</v>
      </c>
      <c r="B27" s="54">
        <v>5</v>
      </c>
      <c r="C27" s="55" t="s">
        <v>258</v>
      </c>
      <c r="D27" s="13" t="s">
        <v>36</v>
      </c>
      <c r="E27" s="110">
        <v>2</v>
      </c>
      <c r="F27" s="110">
        <v>2</v>
      </c>
      <c r="G27" s="238"/>
      <c r="H27" s="145"/>
      <c r="I27" s="236"/>
      <c r="J27" s="67">
        <f>(L27+K27)</f>
        <v>12</v>
      </c>
      <c r="K27" s="66">
        <f>0+8+0</f>
        <v>8</v>
      </c>
      <c r="L27" s="68">
        <v>4</v>
      </c>
      <c r="M27" s="234"/>
      <c r="N27" s="17" t="s">
        <v>20</v>
      </c>
      <c r="O27" s="75"/>
      <c r="P27" s="379">
        <v>95</v>
      </c>
      <c r="Q27" s="208"/>
      <c r="R27" s="74"/>
      <c r="S27" s="79"/>
      <c r="T27" s="79"/>
      <c r="U27" s="79"/>
      <c r="V27" s="74"/>
      <c r="W27" s="79"/>
      <c r="X27" s="83"/>
      <c r="Y27" s="83"/>
      <c r="Z27" s="83"/>
      <c r="AA27" s="83"/>
      <c r="AB27" s="83"/>
      <c r="AC27" s="83"/>
      <c r="AD27" s="83"/>
      <c r="AE27" s="124"/>
      <c r="AF27" s="79"/>
      <c r="AG27" s="124"/>
      <c r="AH27" s="83"/>
      <c r="AI27" s="4">
        <f>IF(ISERROR(LARGE(($X27:$AE27,$AG27:$AH27),AI$1)),0,LARGE(($X27:$AE27,$AG27:$AH27),AI$1))</f>
        <v>0</v>
      </c>
      <c r="AJ27" s="4">
        <f>IF(ISERROR(LARGE(($X27:$AE27,$AG27:$AH27),AJ$1)),0,LARGE(($X27:$AE27,$AG27:$AH27),AJ$1))</f>
        <v>0</v>
      </c>
      <c r="AK27" s="4">
        <f>IF(ISERROR(LARGE(($X27:$AE27,$AG27:$AH27),AK$1)),0,LARGE(($X27:$AE27,$AG27:$AH27),AK$1))</f>
        <v>0</v>
      </c>
      <c r="AL27" s="4">
        <f>IF(ISERROR(LARGE(($X27:$AE27,$AG27:$AH27),AL$1)),0,LARGE(($X27:$AE27,$AG27:$AH27),AL$1))</f>
        <v>0</v>
      </c>
      <c r="AM27" s="4">
        <f>IF(ISERROR(LARGE(($X27:$AE27,$AG27:$AH27),AM$1)),0,LARGE(($X27:$AE27,$AG27:$AH27),AM$1))</f>
        <v>0</v>
      </c>
      <c r="AN27" s="4">
        <f>IF(ISERROR(LARGE(($X27:$AE27,$AG27:$AH27),AN$1)),0,LARGE(($X27:$AE27,$AG27:$AH27),AN$1))</f>
        <v>0</v>
      </c>
      <c r="AO27" s="1">
        <f>IF(ISERROR(LARGE(($O27:$W27,$AF27,$AI27:$AN27),AO$1)),0,LARGE(($O27:$W27,$AF27,$AI27:$AN27),AO$1))</f>
        <v>95</v>
      </c>
      <c r="AP27" s="1">
        <f>IF(ISERROR(LARGE(($O27:$W27,$AF27,$AI27:$AN27),AP$1)),0,LARGE(($O27:$W27,$AF27,$AI27:$AN27),AP$1))</f>
        <v>0</v>
      </c>
      <c r="AQ27" s="1">
        <f>IF(ISERROR(LARGE(($O27:$W27,$AF27,$AI27:$AN27),AQ$1)),0,LARGE(($O27:$W27,$AF27,$AI27:$AN27),AQ$1))</f>
        <v>0</v>
      </c>
      <c r="AR27" s="1">
        <f>IF(ISERROR(LARGE(($O27:$W27,$AF27,$AI27:$AN27),AR$1)),0,LARGE(($O27:$W27,$AF27,$AI27:$AN27),AR$1))</f>
        <v>0</v>
      </c>
      <c r="AS27" s="1">
        <f>IF(ISERROR(LARGE(($O27:$W27,$AF27,$AI27:$AN27),AS$1)),0,LARGE(($O27:$W27,$AF27,$AI27:$AN27),AS$1))</f>
        <v>0</v>
      </c>
      <c r="AT27" s="1">
        <f>IF(ISERROR(LARGE(($O27:$W27,$AF27,$AI27:$AN27),AT$1)),0,LARGE(($O27:$W27,$AF27,$AI27:$AN27),AT$1))</f>
        <v>0</v>
      </c>
      <c r="AU27" s="1">
        <f>IF(ISERROR(LARGE(($O27:$W27,$AF27,$AI27:$AN27),AU$1)),0,LARGE(($O27:$W27,$AF27,$AI27:$AN27),AU$1))</f>
        <v>0</v>
      </c>
      <c r="AV27" s="1">
        <f>IF(ISERROR(LARGE(($O27:$W27,$AF27,$AI27:$AN27),AV$1)),0,LARGE(($O27:$W27,$AF27,$AI27:$AN27),AV$1))</f>
        <v>0</v>
      </c>
      <c r="AW27" s="1">
        <f>IF(ISERROR(LARGE(($O27:$W27,$AF27,$AI27:$AN27),AW$1)),0,LARGE(($O27:$W27,$AF27,$AI27:$AN27),AW$1))</f>
        <v>0</v>
      </c>
      <c r="AX27" s="1">
        <f>IF(ISERROR(LARGE(($O27:$W27,$AF27,$AI27:$AN27),AX$1)),0,LARGE(($O27:$W27,$AF27,$AI27:$AN27),AX$1))</f>
        <v>0</v>
      </c>
      <c r="AY27" s="1">
        <f>IF(ISERROR(LARGE(($O27:$W27,$AF27,$AI27:$AN27),AY$1)),0,LARGE(($O27:$W27,$AF27,$AI27:$AN27),AY$1))</f>
        <v>0</v>
      </c>
      <c r="AZ27" s="1">
        <f>IF(ISERROR(LARGE(($O27:$W27,$AF27,$AI27:$AN27),AZ$1)),0,LARGE(($O27:$W27,$AF27,$AI27:$AN27),AZ$1))</f>
        <v>0</v>
      </c>
      <c r="BA27" s="1">
        <f>IF(C27="",0,SUM(O27:AH27))</f>
        <v>95</v>
      </c>
      <c r="BB27" s="1">
        <f>IF(C27="",0,SUM(AO27:AZ27))</f>
        <v>95</v>
      </c>
      <c r="BC27" s="2">
        <f>(IF(OR(C27="",BD27=0),0,BA27/BD27))</f>
        <v>95</v>
      </c>
      <c r="BD27" s="3">
        <f>COUNTA(O27:AH27)</f>
        <v>1</v>
      </c>
      <c r="BE27" s="29"/>
    </row>
    <row r="28" spans="1:57" ht="11.25" customHeight="1">
      <c r="A28" s="206">
        <v>26</v>
      </c>
      <c r="B28" s="54">
        <v>7</v>
      </c>
      <c r="C28" s="13" t="s">
        <v>353</v>
      </c>
      <c r="D28" s="13" t="s">
        <v>12</v>
      </c>
      <c r="E28" s="110">
        <v>4</v>
      </c>
      <c r="F28" s="110">
        <v>4</v>
      </c>
      <c r="G28" s="238"/>
      <c r="H28" s="142"/>
      <c r="I28" s="234"/>
      <c r="J28" s="67">
        <f>(L28+K28)</f>
        <v>6</v>
      </c>
      <c r="K28" s="66">
        <f>0+0+6</f>
        <v>6</v>
      </c>
      <c r="L28" s="68">
        <v>0</v>
      </c>
      <c r="M28" s="234"/>
      <c r="N28" s="17" t="s">
        <v>51</v>
      </c>
      <c r="O28" s="75"/>
      <c r="P28" s="120"/>
      <c r="Q28" s="208"/>
      <c r="R28" s="74">
        <v>95</v>
      </c>
      <c r="S28" s="79"/>
      <c r="T28" s="79"/>
      <c r="U28" s="79"/>
      <c r="V28" s="74"/>
      <c r="W28" s="79"/>
      <c r="X28" s="83"/>
      <c r="Y28" s="83"/>
      <c r="Z28" s="83"/>
      <c r="AA28" s="83"/>
      <c r="AB28" s="83"/>
      <c r="AC28" s="83"/>
      <c r="AD28" s="83"/>
      <c r="AE28" s="124"/>
      <c r="AF28" s="79"/>
      <c r="AG28" s="124"/>
      <c r="AH28" s="83"/>
      <c r="AI28" s="4">
        <f>IF(ISERROR(LARGE(($X28:$AE28,$AG28:$AH28),AI$1)),0,LARGE(($X28:$AE28,$AG28:$AH28),AI$1))</f>
        <v>0</v>
      </c>
      <c r="AJ28" s="4">
        <f>IF(ISERROR(LARGE(($X28:$AE28,$AG28:$AH28),AJ$1)),0,LARGE(($X28:$AE28,$AG28:$AH28),AJ$1))</f>
        <v>0</v>
      </c>
      <c r="AK28" s="4">
        <f>IF(ISERROR(LARGE(($X28:$AE28,$AG28:$AH28),AK$1)),0,LARGE(($X28:$AE28,$AG28:$AH28),AK$1))</f>
        <v>0</v>
      </c>
      <c r="AL28" s="4">
        <f>IF(ISERROR(LARGE(($X28:$AE28,$AG28:$AH28),AL$1)),0,LARGE(($X28:$AE28,$AG28:$AH28),AL$1))</f>
        <v>0</v>
      </c>
      <c r="AM28" s="4">
        <f>IF(ISERROR(LARGE(($X28:$AE28,$AG28:$AH28),AM$1)),0,LARGE(($X28:$AE28,$AG28:$AH28),AM$1))</f>
        <v>0</v>
      </c>
      <c r="AN28" s="4">
        <f>IF(ISERROR(LARGE(($X28:$AE28,$AG28:$AH28),AN$1)),0,LARGE(($X28:$AE28,$AG28:$AH28),AN$1))</f>
        <v>0</v>
      </c>
      <c r="AO28" s="1">
        <f>IF(ISERROR(LARGE(($O28:$W28,$AF28,$AI28:$AN28),AO$1)),0,LARGE(($O28:$W28,$AF28,$AI28:$AN28),AO$1))</f>
        <v>95</v>
      </c>
      <c r="AP28" s="1">
        <f>IF(ISERROR(LARGE(($O28:$W28,$AF28,$AI28:$AN28),AP$1)),0,LARGE(($O28:$W28,$AF28,$AI28:$AN28),AP$1))</f>
        <v>0</v>
      </c>
      <c r="AQ28" s="1">
        <f>IF(ISERROR(LARGE(($O28:$W28,$AF28,$AI28:$AN28),AQ$1)),0,LARGE(($O28:$W28,$AF28,$AI28:$AN28),AQ$1))</f>
        <v>0</v>
      </c>
      <c r="AR28" s="1">
        <f>IF(ISERROR(LARGE(($O28:$W28,$AF28,$AI28:$AN28),AR$1)),0,LARGE(($O28:$W28,$AF28,$AI28:$AN28),AR$1))</f>
        <v>0</v>
      </c>
      <c r="AS28" s="1">
        <f>IF(ISERROR(LARGE(($O28:$W28,$AF28,$AI28:$AN28),AS$1)),0,LARGE(($O28:$W28,$AF28,$AI28:$AN28),AS$1))</f>
        <v>0</v>
      </c>
      <c r="AT28" s="1">
        <f>IF(ISERROR(LARGE(($O28:$W28,$AF28,$AI28:$AN28),AT$1)),0,LARGE(($O28:$W28,$AF28,$AI28:$AN28),AT$1))</f>
        <v>0</v>
      </c>
      <c r="AU28" s="1">
        <f>IF(ISERROR(LARGE(($O28:$W28,$AF28,$AI28:$AN28),AU$1)),0,LARGE(($O28:$W28,$AF28,$AI28:$AN28),AU$1))</f>
        <v>0</v>
      </c>
      <c r="AV28" s="1">
        <f>IF(ISERROR(LARGE(($O28:$W28,$AF28,$AI28:$AN28),AV$1)),0,LARGE(($O28:$W28,$AF28,$AI28:$AN28),AV$1))</f>
        <v>0</v>
      </c>
      <c r="AW28" s="1">
        <f>IF(ISERROR(LARGE(($O28:$W28,$AF28,$AI28:$AN28),AW$1)),0,LARGE(($O28:$W28,$AF28,$AI28:$AN28),AW$1))</f>
        <v>0</v>
      </c>
      <c r="AX28" s="1">
        <f>IF(ISERROR(LARGE(($O28:$W28,$AF28,$AI28:$AN28),AX$1)),0,LARGE(($O28:$W28,$AF28,$AI28:$AN28),AX$1))</f>
        <v>0</v>
      </c>
      <c r="AY28" s="1">
        <f>IF(ISERROR(LARGE(($O28:$W28,$AF28,$AI28:$AN28),AY$1)),0,LARGE(($O28:$W28,$AF28,$AI28:$AN28),AY$1))</f>
        <v>0</v>
      </c>
      <c r="AZ28" s="1">
        <f>IF(ISERROR(LARGE(($O28:$W28,$AF28,$AI28:$AN28),AZ$1)),0,LARGE(($O28:$W28,$AF28,$AI28:$AN28),AZ$1))</f>
        <v>0</v>
      </c>
      <c r="BA28" s="1">
        <f>IF(C28="",0,SUM(O28:AH28))</f>
        <v>95</v>
      </c>
      <c r="BB28" s="1">
        <f>IF(C28="",0,SUM(AO28:AZ28))</f>
        <v>95</v>
      </c>
      <c r="BC28" s="2">
        <f>(IF(OR(C28="",BD28=0),0,BA28/BD28))</f>
        <v>95</v>
      </c>
      <c r="BD28" s="3">
        <f>COUNTA(O28:AH28)</f>
        <v>1</v>
      </c>
      <c r="BE28" s="29"/>
    </row>
    <row r="29" spans="1:57" ht="11.25" customHeight="1">
      <c r="A29" s="206">
        <v>28</v>
      </c>
      <c r="B29" s="54">
        <v>6</v>
      </c>
      <c r="C29" s="13" t="s">
        <v>60</v>
      </c>
      <c r="D29" s="13" t="s">
        <v>13</v>
      </c>
      <c r="E29" s="110">
        <v>2</v>
      </c>
      <c r="F29" s="110">
        <v>2</v>
      </c>
      <c r="G29" s="238"/>
      <c r="H29" s="145"/>
      <c r="I29" s="66">
        <v>30</v>
      </c>
      <c r="J29" s="67">
        <f>(L29+K29)</f>
        <v>9</v>
      </c>
      <c r="K29" s="66">
        <f>0+6+0</f>
        <v>6</v>
      </c>
      <c r="L29" s="68">
        <v>3</v>
      </c>
      <c r="M29" s="71" t="s">
        <v>124</v>
      </c>
      <c r="N29" s="18" t="s">
        <v>20</v>
      </c>
      <c r="O29" s="75"/>
      <c r="P29" s="379">
        <v>89</v>
      </c>
      <c r="Q29" s="208"/>
      <c r="R29" s="74"/>
      <c r="S29" s="79"/>
      <c r="T29" s="79"/>
      <c r="U29" s="79"/>
      <c r="V29" s="74"/>
      <c r="W29" s="79"/>
      <c r="X29" s="83"/>
      <c r="Y29" s="83"/>
      <c r="Z29" s="83"/>
      <c r="AA29" s="83"/>
      <c r="AB29" s="83"/>
      <c r="AC29" s="83"/>
      <c r="AD29" s="83"/>
      <c r="AE29" s="124"/>
      <c r="AF29" s="79"/>
      <c r="AG29" s="124"/>
      <c r="AH29" s="83"/>
      <c r="AI29" s="4">
        <f>IF(ISERROR(LARGE(($X29:$AE29,$AG29:$AH29),AI$1)),0,LARGE(($X29:$AE29,$AG29:$AH29),AI$1))</f>
        <v>0</v>
      </c>
      <c r="AJ29" s="4">
        <f>IF(ISERROR(LARGE(($X29:$AE29,$AG29:$AH29),AJ$1)),0,LARGE(($X29:$AE29,$AG29:$AH29),AJ$1))</f>
        <v>0</v>
      </c>
      <c r="AK29" s="4">
        <f>IF(ISERROR(LARGE(($X29:$AE29,$AG29:$AH29),AK$1)),0,LARGE(($X29:$AE29,$AG29:$AH29),AK$1))</f>
        <v>0</v>
      </c>
      <c r="AL29" s="4">
        <f>IF(ISERROR(LARGE(($X29:$AE29,$AG29:$AH29),AL$1)),0,LARGE(($X29:$AE29,$AG29:$AH29),AL$1))</f>
        <v>0</v>
      </c>
      <c r="AM29" s="4">
        <f>IF(ISERROR(LARGE(($X29:$AE29,$AG29:$AH29),AM$1)),0,LARGE(($X29:$AE29,$AG29:$AH29),AM$1))</f>
        <v>0</v>
      </c>
      <c r="AN29" s="4">
        <f>IF(ISERROR(LARGE(($X29:$AE29,$AG29:$AH29),AN$1)),0,LARGE(($X29:$AE29,$AG29:$AH29),AN$1))</f>
        <v>0</v>
      </c>
      <c r="AO29" s="1">
        <f>IF(ISERROR(LARGE(($O29:$W29,$AF29,$AI29:$AN29),AO$1)),0,LARGE(($O29:$W29,$AF29,$AI29:$AN29),AO$1))</f>
        <v>89</v>
      </c>
      <c r="AP29" s="1">
        <f>IF(ISERROR(LARGE(($O29:$W29,$AF29,$AI29:$AN29),AP$1)),0,LARGE(($O29:$W29,$AF29,$AI29:$AN29),AP$1))</f>
        <v>0</v>
      </c>
      <c r="AQ29" s="1">
        <f>IF(ISERROR(LARGE(($O29:$W29,$AF29,$AI29:$AN29),AQ$1)),0,LARGE(($O29:$W29,$AF29,$AI29:$AN29),AQ$1))</f>
        <v>0</v>
      </c>
      <c r="AR29" s="1">
        <f>IF(ISERROR(LARGE(($O29:$W29,$AF29,$AI29:$AN29),AR$1)),0,LARGE(($O29:$W29,$AF29,$AI29:$AN29),AR$1))</f>
        <v>0</v>
      </c>
      <c r="AS29" s="1">
        <f>IF(ISERROR(LARGE(($O29:$W29,$AF29,$AI29:$AN29),AS$1)),0,LARGE(($O29:$W29,$AF29,$AI29:$AN29),AS$1))</f>
        <v>0</v>
      </c>
      <c r="AT29" s="1">
        <f>IF(ISERROR(LARGE(($O29:$W29,$AF29,$AI29:$AN29),AT$1)),0,LARGE(($O29:$W29,$AF29,$AI29:$AN29),AT$1))</f>
        <v>0</v>
      </c>
      <c r="AU29" s="1">
        <f>IF(ISERROR(LARGE(($O29:$W29,$AF29,$AI29:$AN29),AU$1)),0,LARGE(($O29:$W29,$AF29,$AI29:$AN29),AU$1))</f>
        <v>0</v>
      </c>
      <c r="AV29" s="1">
        <f>IF(ISERROR(LARGE(($O29:$W29,$AF29,$AI29:$AN29),AV$1)),0,LARGE(($O29:$W29,$AF29,$AI29:$AN29),AV$1))</f>
        <v>0</v>
      </c>
      <c r="AW29" s="1">
        <f>IF(ISERROR(LARGE(($O29:$W29,$AF29,$AI29:$AN29),AW$1)),0,LARGE(($O29:$W29,$AF29,$AI29:$AN29),AW$1))</f>
        <v>0</v>
      </c>
      <c r="AX29" s="1">
        <f>IF(ISERROR(LARGE(($O29:$W29,$AF29,$AI29:$AN29),AX$1)),0,LARGE(($O29:$W29,$AF29,$AI29:$AN29),AX$1))</f>
        <v>0</v>
      </c>
      <c r="AY29" s="1">
        <f>IF(ISERROR(LARGE(($O29:$W29,$AF29,$AI29:$AN29),AY$1)),0,LARGE(($O29:$W29,$AF29,$AI29:$AN29),AY$1))</f>
        <v>0</v>
      </c>
      <c r="AZ29" s="1">
        <f>IF(ISERROR(LARGE(($O29:$W29,$AF29,$AI29:$AN29),AZ$1)),0,LARGE(($O29:$W29,$AF29,$AI29:$AN29),AZ$1))</f>
        <v>0</v>
      </c>
      <c r="BA29" s="1">
        <f>IF(C29="",0,SUM(O29:AH29))</f>
        <v>89</v>
      </c>
      <c r="BB29" s="1">
        <f>IF(C29="",0,SUM(AO29:AZ29))</f>
        <v>89</v>
      </c>
      <c r="BC29" s="2">
        <f>(IF(OR(C29="",BD29=0),0,BA29/BD29))</f>
        <v>89</v>
      </c>
      <c r="BD29" s="3">
        <f>COUNTA(O29:AH29)</f>
        <v>1</v>
      </c>
      <c r="BE29" s="29"/>
    </row>
    <row r="30" spans="1:57" ht="11.25" customHeight="1">
      <c r="A30" s="206">
        <v>29</v>
      </c>
      <c r="B30" s="54">
        <v>8</v>
      </c>
      <c r="C30" s="13" t="s">
        <v>70</v>
      </c>
      <c r="D30" s="13" t="s">
        <v>13</v>
      </c>
      <c r="E30" s="110">
        <v>3</v>
      </c>
      <c r="F30" s="110">
        <v>3</v>
      </c>
      <c r="G30" s="238"/>
      <c r="H30" s="142" t="s">
        <v>275</v>
      </c>
      <c r="I30" s="66">
        <v>40</v>
      </c>
      <c r="J30" s="67">
        <f>(L30+K30)</f>
        <v>23</v>
      </c>
      <c r="K30" s="66">
        <f>0+3+0</f>
        <v>3</v>
      </c>
      <c r="L30" s="68">
        <v>20</v>
      </c>
      <c r="M30" s="71" t="s">
        <v>126</v>
      </c>
      <c r="N30" s="17" t="s">
        <v>106</v>
      </c>
      <c r="O30" s="75"/>
      <c r="P30" s="379">
        <v>88</v>
      </c>
      <c r="Q30" s="208"/>
      <c r="R30" s="74"/>
      <c r="S30" s="79"/>
      <c r="T30" s="79"/>
      <c r="U30" s="79"/>
      <c r="V30" s="74"/>
      <c r="W30" s="79"/>
      <c r="X30" s="83"/>
      <c r="Y30" s="83"/>
      <c r="Z30" s="83"/>
      <c r="AA30" s="83"/>
      <c r="AB30" s="83"/>
      <c r="AC30" s="83"/>
      <c r="AD30" s="83"/>
      <c r="AE30" s="124"/>
      <c r="AF30" s="79"/>
      <c r="AG30" s="124"/>
      <c r="AH30" s="83"/>
      <c r="AI30" s="4">
        <f>IF(ISERROR(LARGE(($X30:$AE30,$AG30:$AH30),AI$1)),0,LARGE(($X30:$AE30,$AG30:$AH30),AI$1))</f>
        <v>0</v>
      </c>
      <c r="AJ30" s="4">
        <f>IF(ISERROR(LARGE(($X30:$AE30,$AG30:$AH30),AJ$1)),0,LARGE(($X30:$AE30,$AG30:$AH30),AJ$1))</f>
        <v>0</v>
      </c>
      <c r="AK30" s="4">
        <f>IF(ISERROR(LARGE(($X30:$AE30,$AG30:$AH30),AK$1)),0,LARGE(($X30:$AE30,$AG30:$AH30),AK$1))</f>
        <v>0</v>
      </c>
      <c r="AL30" s="4">
        <f>IF(ISERROR(LARGE(($X30:$AE30,$AG30:$AH30),AL$1)),0,LARGE(($X30:$AE30,$AG30:$AH30),AL$1))</f>
        <v>0</v>
      </c>
      <c r="AM30" s="4">
        <f>IF(ISERROR(LARGE(($X30:$AE30,$AG30:$AH30),AM$1)),0,LARGE(($X30:$AE30,$AG30:$AH30),AM$1))</f>
        <v>0</v>
      </c>
      <c r="AN30" s="4">
        <f>IF(ISERROR(LARGE(($X30:$AE30,$AG30:$AH30),AN$1)),0,LARGE(($X30:$AE30,$AG30:$AH30),AN$1))</f>
        <v>0</v>
      </c>
      <c r="AO30" s="1">
        <f>IF(ISERROR(LARGE(($O30:$W30,$AF30,$AI30:$AN30),AO$1)),0,LARGE(($O30:$W30,$AF30,$AI30:$AN30),AO$1))</f>
        <v>88</v>
      </c>
      <c r="AP30" s="1">
        <f>IF(ISERROR(LARGE(($O30:$W30,$AF30,$AI30:$AN30),AP$1)),0,LARGE(($O30:$W30,$AF30,$AI30:$AN30),AP$1))</f>
        <v>0</v>
      </c>
      <c r="AQ30" s="1">
        <f>IF(ISERROR(LARGE(($O30:$W30,$AF30,$AI30:$AN30),AQ$1)),0,LARGE(($O30:$W30,$AF30,$AI30:$AN30),AQ$1))</f>
        <v>0</v>
      </c>
      <c r="AR30" s="1">
        <f>IF(ISERROR(LARGE(($O30:$W30,$AF30,$AI30:$AN30),AR$1)),0,LARGE(($O30:$W30,$AF30,$AI30:$AN30),AR$1))</f>
        <v>0</v>
      </c>
      <c r="AS30" s="1">
        <f>IF(ISERROR(LARGE(($O30:$W30,$AF30,$AI30:$AN30),AS$1)),0,LARGE(($O30:$W30,$AF30,$AI30:$AN30),AS$1))</f>
        <v>0</v>
      </c>
      <c r="AT30" s="1">
        <f>IF(ISERROR(LARGE(($O30:$W30,$AF30,$AI30:$AN30),AT$1)),0,LARGE(($O30:$W30,$AF30,$AI30:$AN30),AT$1))</f>
        <v>0</v>
      </c>
      <c r="AU30" s="1">
        <f>IF(ISERROR(LARGE(($O30:$W30,$AF30,$AI30:$AN30),AU$1)),0,LARGE(($O30:$W30,$AF30,$AI30:$AN30),AU$1))</f>
        <v>0</v>
      </c>
      <c r="AV30" s="1">
        <f>IF(ISERROR(LARGE(($O30:$W30,$AF30,$AI30:$AN30),AV$1)),0,LARGE(($O30:$W30,$AF30,$AI30:$AN30),AV$1))</f>
        <v>0</v>
      </c>
      <c r="AW30" s="1">
        <f>IF(ISERROR(LARGE(($O30:$W30,$AF30,$AI30:$AN30),AW$1)),0,LARGE(($O30:$W30,$AF30,$AI30:$AN30),AW$1))</f>
        <v>0</v>
      </c>
      <c r="AX30" s="1">
        <f>IF(ISERROR(LARGE(($O30:$W30,$AF30,$AI30:$AN30),AX$1)),0,LARGE(($O30:$W30,$AF30,$AI30:$AN30),AX$1))</f>
        <v>0</v>
      </c>
      <c r="AY30" s="1">
        <f>IF(ISERROR(LARGE(($O30:$W30,$AF30,$AI30:$AN30),AY$1)),0,LARGE(($O30:$W30,$AF30,$AI30:$AN30),AY$1))</f>
        <v>0</v>
      </c>
      <c r="AZ30" s="1">
        <f>IF(ISERROR(LARGE(($O30:$W30,$AF30,$AI30:$AN30),AZ$1)),0,LARGE(($O30:$W30,$AF30,$AI30:$AN30),AZ$1))</f>
        <v>0</v>
      </c>
      <c r="BA30" s="1">
        <f>IF(C30="",0,SUM(O30:AH30))</f>
        <v>88</v>
      </c>
      <c r="BB30" s="1">
        <f>IF(C30="",0,SUM(AO30:AZ30))</f>
        <v>88</v>
      </c>
      <c r="BC30" s="2">
        <f>(IF(OR(C30="",BD30=0),0,BA30/BD30))</f>
        <v>88</v>
      </c>
      <c r="BD30" s="3">
        <f>COUNTA(O30:AH30)</f>
        <v>1</v>
      </c>
      <c r="BE30" s="29"/>
    </row>
    <row r="31" spans="1:57" ht="11.25" customHeight="1">
      <c r="A31" s="206">
        <v>29</v>
      </c>
      <c r="B31" s="54">
        <v>7</v>
      </c>
      <c r="C31" s="13" t="s">
        <v>57</v>
      </c>
      <c r="D31" s="13" t="s">
        <v>42</v>
      </c>
      <c r="E31" s="110">
        <v>2</v>
      </c>
      <c r="F31" s="110">
        <v>2</v>
      </c>
      <c r="G31" s="238"/>
      <c r="H31" s="142" t="s">
        <v>275</v>
      </c>
      <c r="I31" s="66">
        <v>40</v>
      </c>
      <c r="J31" s="67">
        <f>(L31+K31)</f>
        <v>9</v>
      </c>
      <c r="K31" s="66">
        <f>3+0+0</f>
        <v>3</v>
      </c>
      <c r="L31" s="68">
        <v>6</v>
      </c>
      <c r="M31" s="71" t="s">
        <v>126</v>
      </c>
      <c r="N31" s="17" t="s">
        <v>37</v>
      </c>
      <c r="O31" s="75">
        <v>88</v>
      </c>
      <c r="P31" s="79"/>
      <c r="Q31" s="208"/>
      <c r="R31" s="74"/>
      <c r="S31" s="79"/>
      <c r="T31" s="79"/>
      <c r="U31" s="79"/>
      <c r="V31" s="74"/>
      <c r="W31" s="79"/>
      <c r="X31" s="83"/>
      <c r="Y31" s="83"/>
      <c r="Z31" s="83"/>
      <c r="AA31" s="83"/>
      <c r="AB31" s="83"/>
      <c r="AC31" s="83"/>
      <c r="AD31" s="83"/>
      <c r="AE31" s="124"/>
      <c r="AF31" s="79"/>
      <c r="AG31" s="124"/>
      <c r="AH31" s="83"/>
      <c r="AI31" s="4">
        <f>IF(ISERROR(LARGE(($X31:$AE31,$AG31:$AH31),AI$1)),0,LARGE(($X31:$AE31,$AG31:$AH31),AI$1))</f>
        <v>0</v>
      </c>
      <c r="AJ31" s="4">
        <f>IF(ISERROR(LARGE(($X31:$AE31,$AG31:$AH31),AJ$1)),0,LARGE(($X31:$AE31,$AG31:$AH31),AJ$1))</f>
        <v>0</v>
      </c>
      <c r="AK31" s="4">
        <f>IF(ISERROR(LARGE(($X31:$AE31,$AG31:$AH31),AK$1)),0,LARGE(($X31:$AE31,$AG31:$AH31),AK$1))</f>
        <v>0</v>
      </c>
      <c r="AL31" s="4">
        <f>IF(ISERROR(LARGE(($X31:$AE31,$AG31:$AH31),AL$1)),0,LARGE(($X31:$AE31,$AG31:$AH31),AL$1))</f>
        <v>0</v>
      </c>
      <c r="AM31" s="4">
        <f>IF(ISERROR(LARGE(($X31:$AE31,$AG31:$AH31),AM$1)),0,LARGE(($X31:$AE31,$AG31:$AH31),AM$1))</f>
        <v>0</v>
      </c>
      <c r="AN31" s="4">
        <f>IF(ISERROR(LARGE(($X31:$AE31,$AG31:$AH31),AN$1)),0,LARGE(($X31:$AE31,$AG31:$AH31),AN$1))</f>
        <v>0</v>
      </c>
      <c r="AO31" s="1">
        <f>IF(ISERROR(LARGE(($O31:$W31,$AF31,$AI31:$AN31),AO$1)),0,LARGE(($O31:$W31,$AF31,$AI31:$AN31),AO$1))</f>
        <v>88</v>
      </c>
      <c r="AP31" s="1">
        <f>IF(ISERROR(LARGE(($O31:$W31,$AF31,$AI31:$AN31),AP$1)),0,LARGE(($O31:$W31,$AF31,$AI31:$AN31),AP$1))</f>
        <v>0</v>
      </c>
      <c r="AQ31" s="1">
        <f>IF(ISERROR(LARGE(($O31:$W31,$AF31,$AI31:$AN31),AQ$1)),0,LARGE(($O31:$W31,$AF31,$AI31:$AN31),AQ$1))</f>
        <v>0</v>
      </c>
      <c r="AR31" s="1">
        <f>IF(ISERROR(LARGE(($O31:$W31,$AF31,$AI31:$AN31),AR$1)),0,LARGE(($O31:$W31,$AF31,$AI31:$AN31),AR$1))</f>
        <v>0</v>
      </c>
      <c r="AS31" s="1">
        <f>IF(ISERROR(LARGE(($O31:$W31,$AF31,$AI31:$AN31),AS$1)),0,LARGE(($O31:$W31,$AF31,$AI31:$AN31),AS$1))</f>
        <v>0</v>
      </c>
      <c r="AT31" s="1">
        <f>IF(ISERROR(LARGE(($O31:$W31,$AF31,$AI31:$AN31),AT$1)),0,LARGE(($O31:$W31,$AF31,$AI31:$AN31),AT$1))</f>
        <v>0</v>
      </c>
      <c r="AU31" s="1">
        <f>IF(ISERROR(LARGE(($O31:$W31,$AF31,$AI31:$AN31),AU$1)),0,LARGE(($O31:$W31,$AF31,$AI31:$AN31),AU$1))</f>
        <v>0</v>
      </c>
      <c r="AV31" s="1">
        <f>IF(ISERROR(LARGE(($O31:$W31,$AF31,$AI31:$AN31),AV$1)),0,LARGE(($O31:$W31,$AF31,$AI31:$AN31),AV$1))</f>
        <v>0</v>
      </c>
      <c r="AW31" s="1">
        <f>IF(ISERROR(LARGE(($O31:$W31,$AF31,$AI31:$AN31),AW$1)),0,LARGE(($O31:$W31,$AF31,$AI31:$AN31),AW$1))</f>
        <v>0</v>
      </c>
      <c r="AX31" s="1">
        <f>IF(ISERROR(LARGE(($O31:$W31,$AF31,$AI31:$AN31),AX$1)),0,LARGE(($O31:$W31,$AF31,$AI31:$AN31),AX$1))</f>
        <v>0</v>
      </c>
      <c r="AY31" s="1">
        <f>IF(ISERROR(LARGE(($O31:$W31,$AF31,$AI31:$AN31),AY$1)),0,LARGE(($O31:$W31,$AF31,$AI31:$AN31),AY$1))</f>
        <v>0</v>
      </c>
      <c r="AZ31" s="1">
        <f>IF(ISERROR(LARGE(($O31:$W31,$AF31,$AI31:$AN31),AZ$1)),0,LARGE(($O31:$W31,$AF31,$AI31:$AN31),AZ$1))</f>
        <v>0</v>
      </c>
      <c r="BA31" s="1">
        <f>IF(C31="",0,SUM(O31:AH31))</f>
        <v>88</v>
      </c>
      <c r="BB31" s="1">
        <f>IF(C31="",0,SUM(AO31:AZ31))</f>
        <v>88</v>
      </c>
      <c r="BC31" s="2">
        <f>(IF(OR(C31="",BD31=0),0,BA31/BD31))</f>
        <v>88</v>
      </c>
      <c r="BD31" s="3">
        <f>COUNTA(O31:AH31)</f>
        <v>1</v>
      </c>
      <c r="BE31" s="29"/>
    </row>
    <row r="32" spans="1:57" ht="11.25" customHeight="1">
      <c r="A32" s="206">
        <v>31</v>
      </c>
      <c r="B32" s="54">
        <v>8</v>
      </c>
      <c r="C32" s="13" t="s">
        <v>67</v>
      </c>
      <c r="D32" s="13" t="s">
        <v>68</v>
      </c>
      <c r="E32" s="110">
        <v>2</v>
      </c>
      <c r="F32" s="110">
        <v>2</v>
      </c>
      <c r="G32" s="238"/>
      <c r="H32" s="145"/>
      <c r="I32" s="66">
        <v>30</v>
      </c>
      <c r="J32" s="67">
        <f>(L32+K32)</f>
        <v>17</v>
      </c>
      <c r="K32" s="66">
        <f>0+4+0</f>
        <v>4</v>
      </c>
      <c r="L32" s="68">
        <v>13</v>
      </c>
      <c r="M32" s="71" t="s">
        <v>124</v>
      </c>
      <c r="N32" s="17" t="s">
        <v>20</v>
      </c>
      <c r="O32" s="75"/>
      <c r="P32" s="379">
        <v>87</v>
      </c>
      <c r="Q32" s="208"/>
      <c r="R32" s="74"/>
      <c r="S32" s="79"/>
      <c r="T32" s="79"/>
      <c r="U32" s="79"/>
      <c r="V32" s="74"/>
      <c r="W32" s="79"/>
      <c r="X32" s="83"/>
      <c r="Y32" s="83"/>
      <c r="Z32" s="83"/>
      <c r="AA32" s="83"/>
      <c r="AB32" s="83"/>
      <c r="AC32" s="83"/>
      <c r="AD32" s="83"/>
      <c r="AE32" s="124"/>
      <c r="AF32" s="79"/>
      <c r="AG32" s="124"/>
      <c r="AH32" s="83"/>
      <c r="AI32" s="4">
        <f>IF(ISERROR(LARGE(($X32:$AE32,$AG32:$AH32),AI$1)),0,LARGE(($X32:$AE32,$AG32:$AH32),AI$1))</f>
        <v>0</v>
      </c>
      <c r="AJ32" s="4">
        <f>IF(ISERROR(LARGE(($X32:$AE32,$AG32:$AH32),AJ$1)),0,LARGE(($X32:$AE32,$AG32:$AH32),AJ$1))</f>
        <v>0</v>
      </c>
      <c r="AK32" s="4">
        <f>IF(ISERROR(LARGE(($X32:$AE32,$AG32:$AH32),AK$1)),0,LARGE(($X32:$AE32,$AG32:$AH32),AK$1))</f>
        <v>0</v>
      </c>
      <c r="AL32" s="4">
        <f>IF(ISERROR(LARGE(($X32:$AE32,$AG32:$AH32),AL$1)),0,LARGE(($X32:$AE32,$AG32:$AH32),AL$1))</f>
        <v>0</v>
      </c>
      <c r="AM32" s="4">
        <f>IF(ISERROR(LARGE(($X32:$AE32,$AG32:$AH32),AM$1)),0,LARGE(($X32:$AE32,$AG32:$AH32),AM$1))</f>
        <v>0</v>
      </c>
      <c r="AN32" s="4">
        <f>IF(ISERROR(LARGE(($X32:$AE32,$AG32:$AH32),AN$1)),0,LARGE(($X32:$AE32,$AG32:$AH32),AN$1))</f>
        <v>0</v>
      </c>
      <c r="AO32" s="1">
        <f>IF(ISERROR(LARGE(($O32:$W32,$AF32,$AI32:$AN32),AO$1)),0,LARGE(($O32:$W32,$AF32,$AI32:$AN32),AO$1))</f>
        <v>87</v>
      </c>
      <c r="AP32" s="1">
        <f>IF(ISERROR(LARGE(($O32:$W32,$AF32,$AI32:$AN32),AP$1)),0,LARGE(($O32:$W32,$AF32,$AI32:$AN32),AP$1))</f>
        <v>0</v>
      </c>
      <c r="AQ32" s="1">
        <f>IF(ISERROR(LARGE(($O32:$W32,$AF32,$AI32:$AN32),AQ$1)),0,LARGE(($O32:$W32,$AF32,$AI32:$AN32),AQ$1))</f>
        <v>0</v>
      </c>
      <c r="AR32" s="1">
        <f>IF(ISERROR(LARGE(($O32:$W32,$AF32,$AI32:$AN32),AR$1)),0,LARGE(($O32:$W32,$AF32,$AI32:$AN32),AR$1))</f>
        <v>0</v>
      </c>
      <c r="AS32" s="1">
        <f>IF(ISERROR(LARGE(($O32:$W32,$AF32,$AI32:$AN32),AS$1)),0,LARGE(($O32:$W32,$AF32,$AI32:$AN32),AS$1))</f>
        <v>0</v>
      </c>
      <c r="AT32" s="1">
        <f>IF(ISERROR(LARGE(($O32:$W32,$AF32,$AI32:$AN32),AT$1)),0,LARGE(($O32:$W32,$AF32,$AI32:$AN32),AT$1))</f>
        <v>0</v>
      </c>
      <c r="AU32" s="1">
        <f>IF(ISERROR(LARGE(($O32:$W32,$AF32,$AI32:$AN32),AU$1)),0,LARGE(($O32:$W32,$AF32,$AI32:$AN32),AU$1))</f>
        <v>0</v>
      </c>
      <c r="AV32" s="1">
        <f>IF(ISERROR(LARGE(($O32:$W32,$AF32,$AI32:$AN32),AV$1)),0,LARGE(($O32:$W32,$AF32,$AI32:$AN32),AV$1))</f>
        <v>0</v>
      </c>
      <c r="AW32" s="1">
        <f>IF(ISERROR(LARGE(($O32:$W32,$AF32,$AI32:$AN32),AW$1)),0,LARGE(($O32:$W32,$AF32,$AI32:$AN32),AW$1))</f>
        <v>0</v>
      </c>
      <c r="AX32" s="1">
        <f>IF(ISERROR(LARGE(($O32:$W32,$AF32,$AI32:$AN32),AX$1)),0,LARGE(($O32:$W32,$AF32,$AI32:$AN32),AX$1))</f>
        <v>0</v>
      </c>
      <c r="AY32" s="1">
        <f>IF(ISERROR(LARGE(($O32:$W32,$AF32,$AI32:$AN32),AY$1)),0,LARGE(($O32:$W32,$AF32,$AI32:$AN32),AY$1))</f>
        <v>0</v>
      </c>
      <c r="AZ32" s="1">
        <f>IF(ISERROR(LARGE(($O32:$W32,$AF32,$AI32:$AN32),AZ$1)),0,LARGE(($O32:$W32,$AF32,$AI32:$AN32),AZ$1))</f>
        <v>0</v>
      </c>
      <c r="BA32" s="1">
        <f>IF(C32="",0,SUM(O32:AH32))</f>
        <v>87</v>
      </c>
      <c r="BB32" s="1">
        <f>IF(C32="",0,SUM(AO32:AZ32))</f>
        <v>87</v>
      </c>
      <c r="BC32" s="2">
        <f>(IF(OR(C32="",BD32=0),0,BA32/BD32))</f>
        <v>87</v>
      </c>
      <c r="BD32" s="3">
        <f>COUNTA(O32:AH32)</f>
        <v>1</v>
      </c>
      <c r="BE32" s="29"/>
    </row>
    <row r="33" spans="1:57" ht="11.25" customHeight="1">
      <c r="A33" s="206">
        <v>32</v>
      </c>
      <c r="B33" s="54">
        <v>8</v>
      </c>
      <c r="C33" s="13" t="s">
        <v>226</v>
      </c>
      <c r="D33" s="13" t="s">
        <v>5</v>
      </c>
      <c r="E33" s="110">
        <v>4</v>
      </c>
      <c r="F33" s="110">
        <v>4</v>
      </c>
      <c r="G33" s="238"/>
      <c r="H33" s="145"/>
      <c r="I33" s="66">
        <v>40</v>
      </c>
      <c r="J33" s="67">
        <f>(L33+K33)</f>
        <v>25</v>
      </c>
      <c r="K33" s="66">
        <f>12+0+0</f>
        <v>12</v>
      </c>
      <c r="L33" s="109">
        <v>13</v>
      </c>
      <c r="M33" s="71" t="s">
        <v>126</v>
      </c>
      <c r="N33" s="18" t="s">
        <v>45</v>
      </c>
      <c r="O33" s="75">
        <v>86</v>
      </c>
      <c r="P33" s="79"/>
      <c r="Q33" s="208"/>
      <c r="R33" s="74"/>
      <c r="S33" s="79"/>
      <c r="T33" s="79"/>
      <c r="U33" s="79"/>
      <c r="V33" s="74"/>
      <c r="W33" s="79"/>
      <c r="X33" s="83"/>
      <c r="Y33" s="83"/>
      <c r="Z33" s="83"/>
      <c r="AA33" s="83"/>
      <c r="AB33" s="83"/>
      <c r="AC33" s="83"/>
      <c r="AD33" s="83"/>
      <c r="AE33" s="124"/>
      <c r="AF33" s="79"/>
      <c r="AG33" s="124"/>
      <c r="AH33" s="83"/>
      <c r="AI33" s="4">
        <f>IF(ISERROR(LARGE(($X33:$AE33,$AG33:$AH33),AI$1)),0,LARGE(($X33:$AE33,$AG33:$AH33),AI$1))</f>
        <v>0</v>
      </c>
      <c r="AJ33" s="4">
        <f>IF(ISERROR(LARGE(($X33:$AE33,$AG33:$AH33),AJ$1)),0,LARGE(($X33:$AE33,$AG33:$AH33),AJ$1))</f>
        <v>0</v>
      </c>
      <c r="AK33" s="4">
        <f>IF(ISERROR(LARGE(($X33:$AE33,$AG33:$AH33),AK$1)),0,LARGE(($X33:$AE33,$AG33:$AH33),AK$1))</f>
        <v>0</v>
      </c>
      <c r="AL33" s="4">
        <f>IF(ISERROR(LARGE(($X33:$AE33,$AG33:$AH33),AL$1)),0,LARGE(($X33:$AE33,$AG33:$AH33),AL$1))</f>
        <v>0</v>
      </c>
      <c r="AM33" s="4">
        <f>IF(ISERROR(LARGE(($X33:$AE33,$AG33:$AH33),AM$1)),0,LARGE(($X33:$AE33,$AG33:$AH33),AM$1))</f>
        <v>0</v>
      </c>
      <c r="AN33" s="4">
        <f>IF(ISERROR(LARGE(($X33:$AE33,$AG33:$AH33),AN$1)),0,LARGE(($X33:$AE33,$AG33:$AH33),AN$1))</f>
        <v>0</v>
      </c>
      <c r="AO33" s="1">
        <f>IF(ISERROR(LARGE(($O33:$W33,$AF33,$AI33:$AN33),AO$1)),0,LARGE(($O33:$W33,$AF33,$AI33:$AN33),AO$1))</f>
        <v>86</v>
      </c>
      <c r="AP33" s="1">
        <f>IF(ISERROR(LARGE(($O33:$W33,$AF33,$AI33:$AN33),AP$1)),0,LARGE(($O33:$W33,$AF33,$AI33:$AN33),AP$1))</f>
        <v>0</v>
      </c>
      <c r="AQ33" s="1">
        <f>IF(ISERROR(LARGE(($O33:$W33,$AF33,$AI33:$AN33),AQ$1)),0,LARGE(($O33:$W33,$AF33,$AI33:$AN33),AQ$1))</f>
        <v>0</v>
      </c>
      <c r="AR33" s="1">
        <f>IF(ISERROR(LARGE(($O33:$W33,$AF33,$AI33:$AN33),AR$1)),0,LARGE(($O33:$W33,$AF33,$AI33:$AN33),AR$1))</f>
        <v>0</v>
      </c>
      <c r="AS33" s="1">
        <f>IF(ISERROR(LARGE(($O33:$W33,$AF33,$AI33:$AN33),AS$1)),0,LARGE(($O33:$W33,$AF33,$AI33:$AN33),AS$1))</f>
        <v>0</v>
      </c>
      <c r="AT33" s="1">
        <f>IF(ISERROR(LARGE(($O33:$W33,$AF33,$AI33:$AN33),AT$1)),0,LARGE(($O33:$W33,$AF33,$AI33:$AN33),AT$1))</f>
        <v>0</v>
      </c>
      <c r="AU33" s="1">
        <f>IF(ISERROR(LARGE(($O33:$W33,$AF33,$AI33:$AN33),AU$1)),0,LARGE(($O33:$W33,$AF33,$AI33:$AN33),AU$1))</f>
        <v>0</v>
      </c>
      <c r="AV33" s="1">
        <f>IF(ISERROR(LARGE(($O33:$W33,$AF33,$AI33:$AN33),AV$1)),0,LARGE(($O33:$W33,$AF33,$AI33:$AN33),AV$1))</f>
        <v>0</v>
      </c>
      <c r="AW33" s="1">
        <f>IF(ISERROR(LARGE(($O33:$W33,$AF33,$AI33:$AN33),AW$1)),0,LARGE(($O33:$W33,$AF33,$AI33:$AN33),AW$1))</f>
        <v>0</v>
      </c>
      <c r="AX33" s="1">
        <f>IF(ISERROR(LARGE(($O33:$W33,$AF33,$AI33:$AN33),AX$1)),0,LARGE(($O33:$W33,$AF33,$AI33:$AN33),AX$1))</f>
        <v>0</v>
      </c>
      <c r="AY33" s="1">
        <f>IF(ISERROR(LARGE(($O33:$W33,$AF33,$AI33:$AN33),AY$1)),0,LARGE(($O33:$W33,$AF33,$AI33:$AN33),AY$1))</f>
        <v>0</v>
      </c>
      <c r="AZ33" s="1">
        <f>IF(ISERROR(LARGE(($O33:$W33,$AF33,$AI33:$AN33),AZ$1)),0,LARGE(($O33:$W33,$AF33,$AI33:$AN33),AZ$1))</f>
        <v>0</v>
      </c>
      <c r="BA33" s="1">
        <f>IF(C33="",0,SUM(O33:AH33))</f>
        <v>86</v>
      </c>
      <c r="BB33" s="1">
        <f>IF(C33="",0,SUM(AO33:AZ33))</f>
        <v>86</v>
      </c>
      <c r="BC33" s="2">
        <f>(IF(OR(C33="",BD33=0),0,BA33/BD33))</f>
        <v>86</v>
      </c>
      <c r="BD33" s="3">
        <f>COUNTA(O33:AH33)</f>
        <v>1</v>
      </c>
      <c r="BE33" s="29"/>
    </row>
    <row r="34" spans="1:57" ht="11.25" customHeight="1">
      <c r="A34" s="206">
        <v>33</v>
      </c>
      <c r="B34" s="54">
        <v>9</v>
      </c>
      <c r="C34" s="13" t="s">
        <v>117</v>
      </c>
      <c r="D34" s="13" t="s">
        <v>118</v>
      </c>
      <c r="E34" s="110">
        <v>2</v>
      </c>
      <c r="F34" s="110">
        <v>2</v>
      </c>
      <c r="G34" s="238"/>
      <c r="H34" s="142" t="s">
        <v>275</v>
      </c>
      <c r="I34" s="66">
        <v>40</v>
      </c>
      <c r="J34" s="67">
        <f>(L34+K34)</f>
        <v>8</v>
      </c>
      <c r="K34" s="66">
        <f>0+0+0</f>
        <v>0</v>
      </c>
      <c r="L34" s="68">
        <v>8</v>
      </c>
      <c r="M34" s="71" t="s">
        <v>126</v>
      </c>
      <c r="N34" s="17" t="s">
        <v>20</v>
      </c>
      <c r="O34" s="75"/>
      <c r="P34" s="379">
        <v>85</v>
      </c>
      <c r="Q34" s="208"/>
      <c r="R34" s="74"/>
      <c r="S34" s="79"/>
      <c r="T34" s="79"/>
      <c r="U34" s="79"/>
      <c r="V34" s="74"/>
      <c r="W34" s="79"/>
      <c r="X34" s="83"/>
      <c r="Y34" s="83"/>
      <c r="Z34" s="83"/>
      <c r="AA34" s="83"/>
      <c r="AB34" s="83"/>
      <c r="AC34" s="83"/>
      <c r="AD34" s="83"/>
      <c r="AE34" s="124"/>
      <c r="AF34" s="79"/>
      <c r="AG34" s="124"/>
      <c r="AH34" s="83"/>
      <c r="AI34" s="4">
        <f>IF(ISERROR(LARGE(($X34:$AE34,$AG34:$AH34),AI$1)),0,LARGE(($X34:$AE34,$AG34:$AH34),AI$1))</f>
        <v>0</v>
      </c>
      <c r="AJ34" s="4">
        <f>IF(ISERROR(LARGE(($X34:$AE34,$AG34:$AH34),AJ$1)),0,LARGE(($X34:$AE34,$AG34:$AH34),AJ$1))</f>
        <v>0</v>
      </c>
      <c r="AK34" s="4">
        <f>IF(ISERROR(LARGE(($X34:$AE34,$AG34:$AH34),AK$1)),0,LARGE(($X34:$AE34,$AG34:$AH34),AK$1))</f>
        <v>0</v>
      </c>
      <c r="AL34" s="4">
        <f>IF(ISERROR(LARGE(($X34:$AE34,$AG34:$AH34),AL$1)),0,LARGE(($X34:$AE34,$AG34:$AH34),AL$1))</f>
        <v>0</v>
      </c>
      <c r="AM34" s="4">
        <f>IF(ISERROR(LARGE(($X34:$AE34,$AG34:$AH34),AM$1)),0,LARGE(($X34:$AE34,$AG34:$AH34),AM$1))</f>
        <v>0</v>
      </c>
      <c r="AN34" s="4">
        <f>IF(ISERROR(LARGE(($X34:$AE34,$AG34:$AH34),AN$1)),0,LARGE(($X34:$AE34,$AG34:$AH34),AN$1))</f>
        <v>0</v>
      </c>
      <c r="AO34" s="1">
        <f>IF(ISERROR(LARGE(($O34:$W34,$AF34,$AI34:$AN34),AO$1)),0,LARGE(($O34:$W34,$AF34,$AI34:$AN34),AO$1))</f>
        <v>85</v>
      </c>
      <c r="AP34" s="1">
        <f>IF(ISERROR(LARGE(($O34:$W34,$AF34,$AI34:$AN34),AP$1)),0,LARGE(($O34:$W34,$AF34,$AI34:$AN34),AP$1))</f>
        <v>0</v>
      </c>
      <c r="AQ34" s="1">
        <f>IF(ISERROR(LARGE(($O34:$W34,$AF34,$AI34:$AN34),AQ$1)),0,LARGE(($O34:$W34,$AF34,$AI34:$AN34),AQ$1))</f>
        <v>0</v>
      </c>
      <c r="AR34" s="1">
        <f>IF(ISERROR(LARGE(($O34:$W34,$AF34,$AI34:$AN34),AR$1)),0,LARGE(($O34:$W34,$AF34,$AI34:$AN34),AR$1))</f>
        <v>0</v>
      </c>
      <c r="AS34" s="1">
        <f>IF(ISERROR(LARGE(($O34:$W34,$AF34,$AI34:$AN34),AS$1)),0,LARGE(($O34:$W34,$AF34,$AI34:$AN34),AS$1))</f>
        <v>0</v>
      </c>
      <c r="AT34" s="1">
        <f>IF(ISERROR(LARGE(($O34:$W34,$AF34,$AI34:$AN34),AT$1)),0,LARGE(($O34:$W34,$AF34,$AI34:$AN34),AT$1))</f>
        <v>0</v>
      </c>
      <c r="AU34" s="1">
        <f>IF(ISERROR(LARGE(($O34:$W34,$AF34,$AI34:$AN34),AU$1)),0,LARGE(($O34:$W34,$AF34,$AI34:$AN34),AU$1))</f>
        <v>0</v>
      </c>
      <c r="AV34" s="1">
        <f>IF(ISERROR(LARGE(($O34:$W34,$AF34,$AI34:$AN34),AV$1)),0,LARGE(($O34:$W34,$AF34,$AI34:$AN34),AV$1))</f>
        <v>0</v>
      </c>
      <c r="AW34" s="1">
        <f>IF(ISERROR(LARGE(($O34:$W34,$AF34,$AI34:$AN34),AW$1)),0,LARGE(($O34:$W34,$AF34,$AI34:$AN34),AW$1))</f>
        <v>0</v>
      </c>
      <c r="AX34" s="1">
        <f>IF(ISERROR(LARGE(($O34:$W34,$AF34,$AI34:$AN34),AX$1)),0,LARGE(($O34:$W34,$AF34,$AI34:$AN34),AX$1))</f>
        <v>0</v>
      </c>
      <c r="AY34" s="1">
        <f>IF(ISERROR(LARGE(($O34:$W34,$AF34,$AI34:$AN34),AY$1)),0,LARGE(($O34:$W34,$AF34,$AI34:$AN34),AY$1))</f>
        <v>0</v>
      </c>
      <c r="AZ34" s="1">
        <f>IF(ISERROR(LARGE(($O34:$W34,$AF34,$AI34:$AN34),AZ$1)),0,LARGE(($O34:$W34,$AF34,$AI34:$AN34),AZ$1))</f>
        <v>0</v>
      </c>
      <c r="BA34" s="1">
        <f>IF(C34="",0,SUM(O34:AH34))</f>
        <v>85</v>
      </c>
      <c r="BB34" s="1">
        <f>IF(C34="",0,SUM(AO34:AZ34))</f>
        <v>85</v>
      </c>
      <c r="BC34" s="2">
        <f>(IF(OR(C34="",BD34=0),0,BA34/BD34))</f>
        <v>85</v>
      </c>
      <c r="BD34" s="3">
        <f>COUNTA(O34:AH34)</f>
        <v>1</v>
      </c>
      <c r="BE34" s="29"/>
    </row>
    <row r="35" spans="1:57" ht="11.25" customHeight="1">
      <c r="A35" s="206">
        <v>34</v>
      </c>
      <c r="B35" s="54">
        <v>9</v>
      </c>
      <c r="C35" s="55" t="s">
        <v>180</v>
      </c>
      <c r="D35" s="55" t="s">
        <v>11</v>
      </c>
      <c r="E35" s="110">
        <v>3</v>
      </c>
      <c r="F35" s="110">
        <v>3</v>
      </c>
      <c r="G35" s="238"/>
      <c r="H35" s="143" t="s">
        <v>276</v>
      </c>
      <c r="I35" s="66">
        <v>30</v>
      </c>
      <c r="J35" s="67">
        <f>(L35+K35)</f>
        <v>2</v>
      </c>
      <c r="K35" s="66">
        <f>0+2+0</f>
        <v>2</v>
      </c>
      <c r="L35" s="68">
        <v>0</v>
      </c>
      <c r="M35" s="71" t="s">
        <v>124</v>
      </c>
      <c r="N35" s="17" t="s">
        <v>106</v>
      </c>
      <c r="O35" s="75"/>
      <c r="P35" s="379">
        <v>83</v>
      </c>
      <c r="Q35" s="208"/>
      <c r="R35" s="74"/>
      <c r="S35" s="79"/>
      <c r="T35" s="79"/>
      <c r="U35" s="79"/>
      <c r="V35" s="74"/>
      <c r="W35" s="79"/>
      <c r="X35" s="83"/>
      <c r="Y35" s="83"/>
      <c r="Z35" s="83"/>
      <c r="AA35" s="83"/>
      <c r="AB35" s="83"/>
      <c r="AC35" s="83"/>
      <c r="AD35" s="83"/>
      <c r="AE35" s="124"/>
      <c r="AF35" s="79"/>
      <c r="AG35" s="124"/>
      <c r="AH35" s="83"/>
      <c r="AI35" s="4">
        <f>IF(ISERROR(LARGE(($X35:$AE35,$AG35:$AH35),AI$1)),0,LARGE(($X35:$AE35,$AG35:$AH35),AI$1))</f>
        <v>0</v>
      </c>
      <c r="AJ35" s="4">
        <f>IF(ISERROR(LARGE(($X35:$AE35,$AG35:$AH35),AJ$1)),0,LARGE(($X35:$AE35,$AG35:$AH35),AJ$1))</f>
        <v>0</v>
      </c>
      <c r="AK35" s="4">
        <f>IF(ISERROR(LARGE(($X35:$AE35,$AG35:$AH35),AK$1)),0,LARGE(($X35:$AE35,$AG35:$AH35),AK$1))</f>
        <v>0</v>
      </c>
      <c r="AL35" s="4">
        <f>IF(ISERROR(LARGE(($X35:$AE35,$AG35:$AH35),AL$1)),0,LARGE(($X35:$AE35,$AG35:$AH35),AL$1))</f>
        <v>0</v>
      </c>
      <c r="AM35" s="4">
        <f>IF(ISERROR(LARGE(($X35:$AE35,$AG35:$AH35),AM$1)),0,LARGE(($X35:$AE35,$AG35:$AH35),AM$1))</f>
        <v>0</v>
      </c>
      <c r="AN35" s="4">
        <f>IF(ISERROR(LARGE(($X35:$AE35,$AG35:$AH35),AN$1)),0,LARGE(($X35:$AE35,$AG35:$AH35),AN$1))</f>
        <v>0</v>
      </c>
      <c r="AO35" s="1">
        <f>IF(ISERROR(LARGE(($O35:$W35,$AF35,$AI35:$AN35),AO$1)),0,LARGE(($O35:$W35,$AF35,$AI35:$AN35),AO$1))</f>
        <v>83</v>
      </c>
      <c r="AP35" s="1">
        <f>IF(ISERROR(LARGE(($O35:$W35,$AF35,$AI35:$AN35),AP$1)),0,LARGE(($O35:$W35,$AF35,$AI35:$AN35),AP$1))</f>
        <v>0</v>
      </c>
      <c r="AQ35" s="1">
        <f>IF(ISERROR(LARGE(($O35:$W35,$AF35,$AI35:$AN35),AQ$1)),0,LARGE(($O35:$W35,$AF35,$AI35:$AN35),AQ$1))</f>
        <v>0</v>
      </c>
      <c r="AR35" s="1">
        <f>IF(ISERROR(LARGE(($O35:$W35,$AF35,$AI35:$AN35),AR$1)),0,LARGE(($O35:$W35,$AF35,$AI35:$AN35),AR$1))</f>
        <v>0</v>
      </c>
      <c r="AS35" s="1">
        <f>IF(ISERROR(LARGE(($O35:$W35,$AF35,$AI35:$AN35),AS$1)),0,LARGE(($O35:$W35,$AF35,$AI35:$AN35),AS$1))</f>
        <v>0</v>
      </c>
      <c r="AT35" s="1">
        <f>IF(ISERROR(LARGE(($O35:$W35,$AF35,$AI35:$AN35),AT$1)),0,LARGE(($O35:$W35,$AF35,$AI35:$AN35),AT$1))</f>
        <v>0</v>
      </c>
      <c r="AU35" s="1">
        <f>IF(ISERROR(LARGE(($O35:$W35,$AF35,$AI35:$AN35),AU$1)),0,LARGE(($O35:$W35,$AF35,$AI35:$AN35),AU$1))</f>
        <v>0</v>
      </c>
      <c r="AV35" s="1">
        <f>IF(ISERROR(LARGE(($O35:$W35,$AF35,$AI35:$AN35),AV$1)),0,LARGE(($O35:$W35,$AF35,$AI35:$AN35),AV$1))</f>
        <v>0</v>
      </c>
      <c r="AW35" s="1">
        <f>IF(ISERROR(LARGE(($O35:$W35,$AF35,$AI35:$AN35),AW$1)),0,LARGE(($O35:$W35,$AF35,$AI35:$AN35),AW$1))</f>
        <v>0</v>
      </c>
      <c r="AX35" s="1">
        <f>IF(ISERROR(LARGE(($O35:$W35,$AF35,$AI35:$AN35),AX$1)),0,LARGE(($O35:$W35,$AF35,$AI35:$AN35),AX$1))</f>
        <v>0</v>
      </c>
      <c r="AY35" s="1">
        <f>IF(ISERROR(LARGE(($O35:$W35,$AF35,$AI35:$AN35),AY$1)),0,LARGE(($O35:$W35,$AF35,$AI35:$AN35),AY$1))</f>
        <v>0</v>
      </c>
      <c r="AZ35" s="1">
        <f>IF(ISERROR(LARGE(($O35:$W35,$AF35,$AI35:$AN35),AZ$1)),0,LARGE(($O35:$W35,$AF35,$AI35:$AN35),AZ$1))</f>
        <v>0</v>
      </c>
      <c r="BA35" s="1">
        <f>IF(C35="",0,SUM(O35:AH35))</f>
        <v>83</v>
      </c>
      <c r="BB35" s="1">
        <f>IF(C35="",0,SUM(AO35:AZ35))</f>
        <v>83</v>
      </c>
      <c r="BC35" s="2">
        <f>(IF(OR(C35="",BD35=0),0,BA35/BD35))</f>
        <v>83</v>
      </c>
      <c r="BD35" s="3">
        <f>COUNTA(O35:AH35)</f>
        <v>1</v>
      </c>
      <c r="BE35" s="29"/>
    </row>
    <row r="36" spans="1:57" ht="11.25" customHeight="1">
      <c r="A36" s="206">
        <v>35</v>
      </c>
      <c r="B36" s="54">
        <v>10</v>
      </c>
      <c r="C36" s="13" t="s">
        <v>335</v>
      </c>
      <c r="D36" s="13" t="s">
        <v>140</v>
      </c>
      <c r="E36" s="137">
        <v>2</v>
      </c>
      <c r="F36" s="137">
        <v>2</v>
      </c>
      <c r="G36" s="238"/>
      <c r="H36" s="145"/>
      <c r="I36" s="67">
        <v>30</v>
      </c>
      <c r="J36" s="67">
        <f>(L36+K36)</f>
        <v>0</v>
      </c>
      <c r="K36" s="66">
        <f>0+0+0</f>
        <v>0</v>
      </c>
      <c r="L36" s="68">
        <v>0</v>
      </c>
      <c r="M36" s="71" t="s">
        <v>124</v>
      </c>
      <c r="N36" s="18" t="s">
        <v>37</v>
      </c>
      <c r="O36" s="75">
        <v>80</v>
      </c>
      <c r="P36" s="79"/>
      <c r="Q36" s="208"/>
      <c r="R36" s="74"/>
      <c r="S36" s="79"/>
      <c r="T36" s="79"/>
      <c r="U36" s="79"/>
      <c r="V36" s="74"/>
      <c r="W36" s="79"/>
      <c r="X36" s="83"/>
      <c r="Y36" s="83"/>
      <c r="Z36" s="83"/>
      <c r="AA36" s="83"/>
      <c r="AB36" s="83"/>
      <c r="AC36" s="83"/>
      <c r="AD36" s="83"/>
      <c r="AE36" s="124"/>
      <c r="AF36" s="79"/>
      <c r="AG36" s="124"/>
      <c r="AH36" s="83"/>
      <c r="AI36" s="4">
        <f>IF(ISERROR(LARGE(($X36:$AE36,$AG36:$AH36),AI$1)),0,LARGE(($X36:$AE36,$AG36:$AH36),AI$1))</f>
        <v>0</v>
      </c>
      <c r="AJ36" s="4">
        <f>IF(ISERROR(LARGE(($X36:$AE36,$AG36:$AH36),AJ$1)),0,LARGE(($X36:$AE36,$AG36:$AH36),AJ$1))</f>
        <v>0</v>
      </c>
      <c r="AK36" s="4">
        <f>IF(ISERROR(LARGE(($X36:$AE36,$AG36:$AH36),AK$1)),0,LARGE(($X36:$AE36,$AG36:$AH36),AK$1))</f>
        <v>0</v>
      </c>
      <c r="AL36" s="4">
        <f>IF(ISERROR(LARGE(($X36:$AE36,$AG36:$AH36),AL$1)),0,LARGE(($X36:$AE36,$AG36:$AH36),AL$1))</f>
        <v>0</v>
      </c>
      <c r="AM36" s="4">
        <f>IF(ISERROR(LARGE(($X36:$AE36,$AG36:$AH36),AM$1)),0,LARGE(($X36:$AE36,$AG36:$AH36),AM$1))</f>
        <v>0</v>
      </c>
      <c r="AN36" s="4">
        <f>IF(ISERROR(LARGE(($X36:$AE36,$AG36:$AH36),AN$1)),0,LARGE(($X36:$AE36,$AG36:$AH36),AN$1))</f>
        <v>0</v>
      </c>
      <c r="AO36" s="1">
        <f>IF(ISERROR(LARGE(($O36:$W36,$AF36,$AI36:$AN36),AO$1)),0,LARGE(($O36:$W36,$AF36,$AI36:$AN36),AO$1))</f>
        <v>80</v>
      </c>
      <c r="AP36" s="1">
        <f>IF(ISERROR(LARGE(($O36:$W36,$AF36,$AI36:$AN36),AP$1)),0,LARGE(($O36:$W36,$AF36,$AI36:$AN36),AP$1))</f>
        <v>0</v>
      </c>
      <c r="AQ36" s="1">
        <f>IF(ISERROR(LARGE(($O36:$W36,$AF36,$AI36:$AN36),AQ$1)),0,LARGE(($O36:$W36,$AF36,$AI36:$AN36),AQ$1))</f>
        <v>0</v>
      </c>
      <c r="AR36" s="1">
        <f>IF(ISERROR(LARGE(($O36:$W36,$AF36,$AI36:$AN36),AR$1)),0,LARGE(($O36:$W36,$AF36,$AI36:$AN36),AR$1))</f>
        <v>0</v>
      </c>
      <c r="AS36" s="1">
        <f>IF(ISERROR(LARGE(($O36:$W36,$AF36,$AI36:$AN36),AS$1)),0,LARGE(($O36:$W36,$AF36,$AI36:$AN36),AS$1))</f>
        <v>0</v>
      </c>
      <c r="AT36" s="1">
        <f>IF(ISERROR(LARGE(($O36:$W36,$AF36,$AI36:$AN36),AT$1)),0,LARGE(($O36:$W36,$AF36,$AI36:$AN36),AT$1))</f>
        <v>0</v>
      </c>
      <c r="AU36" s="1">
        <f>IF(ISERROR(LARGE(($O36:$W36,$AF36,$AI36:$AN36),AU$1)),0,LARGE(($O36:$W36,$AF36,$AI36:$AN36),AU$1))</f>
        <v>0</v>
      </c>
      <c r="AV36" s="1">
        <f>IF(ISERROR(LARGE(($O36:$W36,$AF36,$AI36:$AN36),AV$1)),0,LARGE(($O36:$W36,$AF36,$AI36:$AN36),AV$1))</f>
        <v>0</v>
      </c>
      <c r="AW36" s="1">
        <f>IF(ISERROR(LARGE(($O36:$W36,$AF36,$AI36:$AN36),AW$1)),0,LARGE(($O36:$W36,$AF36,$AI36:$AN36),AW$1))</f>
        <v>0</v>
      </c>
      <c r="AX36" s="1">
        <f>IF(ISERROR(LARGE(($O36:$W36,$AF36,$AI36:$AN36),AX$1)),0,LARGE(($O36:$W36,$AF36,$AI36:$AN36),AX$1))</f>
        <v>0</v>
      </c>
      <c r="AY36" s="1">
        <f>IF(ISERROR(LARGE(($O36:$W36,$AF36,$AI36:$AN36),AY$1)),0,LARGE(($O36:$W36,$AF36,$AI36:$AN36),AY$1))</f>
        <v>0</v>
      </c>
      <c r="AZ36" s="1">
        <f>IF(ISERROR(LARGE(($O36:$W36,$AF36,$AI36:$AN36),AZ$1)),0,LARGE(($O36:$W36,$AF36,$AI36:$AN36),AZ$1))</f>
        <v>0</v>
      </c>
      <c r="BA36" s="1">
        <f>IF(C36="",0,SUM(O36:AH36))</f>
        <v>80</v>
      </c>
      <c r="BB36" s="1">
        <f>IF(C36="",0,SUM(AO36:AZ36))</f>
        <v>80</v>
      </c>
      <c r="BC36" s="2">
        <f>(IF(OR(C36="",BD36=0),0,BA36/BD36))</f>
        <v>80</v>
      </c>
      <c r="BD36" s="3">
        <f>COUNTA(O36:AH36)</f>
        <v>1</v>
      </c>
      <c r="BE36" s="29"/>
    </row>
    <row r="37" spans="1:57" ht="11.25" customHeight="1">
      <c r="A37" s="206">
        <v>36</v>
      </c>
      <c r="B37" s="54">
        <v>9</v>
      </c>
      <c r="C37" s="239" t="s">
        <v>59</v>
      </c>
      <c r="D37" s="239" t="s">
        <v>47</v>
      </c>
      <c r="E37" s="125">
        <v>4</v>
      </c>
      <c r="F37" s="110">
        <v>4</v>
      </c>
      <c r="G37" s="240"/>
      <c r="H37" s="307" t="s">
        <v>277</v>
      </c>
      <c r="I37" s="67">
        <v>50</v>
      </c>
      <c r="J37" s="67">
        <f>(L37+K37)</f>
        <v>4</v>
      </c>
      <c r="K37" s="66">
        <f>2+0+0</f>
        <v>2</v>
      </c>
      <c r="L37" s="68">
        <v>2</v>
      </c>
      <c r="M37" s="71" t="s">
        <v>125</v>
      </c>
      <c r="N37" s="297" t="s">
        <v>45</v>
      </c>
      <c r="O37" s="243">
        <v>79</v>
      </c>
      <c r="P37" s="244"/>
      <c r="Q37" s="245"/>
      <c r="R37" s="246"/>
      <c r="S37" s="244"/>
      <c r="T37" s="244"/>
      <c r="U37" s="244"/>
      <c r="V37" s="246"/>
      <c r="W37" s="244"/>
      <c r="X37" s="247"/>
      <c r="Y37" s="247"/>
      <c r="Z37" s="247"/>
      <c r="AA37" s="247"/>
      <c r="AB37" s="247"/>
      <c r="AC37" s="247"/>
      <c r="AD37" s="247"/>
      <c r="AE37" s="248"/>
      <c r="AF37" s="244"/>
      <c r="AG37" s="248"/>
      <c r="AH37" s="247"/>
      <c r="AI37" s="4">
        <f>IF(ISERROR(LARGE(($X37:$AE37,$AG37:$AH37),AI$1)),0,LARGE(($X37:$AE37,$AG37:$AH37),AI$1))</f>
        <v>0</v>
      </c>
      <c r="AJ37" s="4">
        <f>IF(ISERROR(LARGE(($X37:$AE37,$AG37:$AH37),AJ$1)),0,LARGE(($X37:$AE37,$AG37:$AH37),AJ$1))</f>
        <v>0</v>
      </c>
      <c r="AK37" s="4">
        <f>IF(ISERROR(LARGE(($X37:$AE37,$AG37:$AH37),AK$1)),0,LARGE(($X37:$AE37,$AG37:$AH37),AK$1))</f>
        <v>0</v>
      </c>
      <c r="AL37" s="4">
        <f>IF(ISERROR(LARGE(($X37:$AE37,$AG37:$AH37),AL$1)),0,LARGE(($X37:$AE37,$AG37:$AH37),AL$1))</f>
        <v>0</v>
      </c>
      <c r="AM37" s="4">
        <f>IF(ISERROR(LARGE(($X37:$AE37,$AG37:$AH37),AM$1)),0,LARGE(($X37:$AE37,$AG37:$AH37),AM$1))</f>
        <v>0</v>
      </c>
      <c r="AN37" s="4">
        <f>IF(ISERROR(LARGE(($X37:$AE37,$AG37:$AH37),AN$1)),0,LARGE(($X37:$AE37,$AG37:$AH37),AN$1))</f>
        <v>0</v>
      </c>
      <c r="AO37" s="1">
        <f>IF(ISERROR(LARGE(($O37:$W37,$AF37,$AI37:$AN37),AO$1)),0,LARGE(($O37:$W37,$AF37,$AI37:$AN37),AO$1))</f>
        <v>79</v>
      </c>
      <c r="AP37" s="1">
        <f>IF(ISERROR(LARGE(($O37:$W37,$AF37,$AI37:$AN37),AP$1)),0,LARGE(($O37:$W37,$AF37,$AI37:$AN37),AP$1))</f>
        <v>0</v>
      </c>
      <c r="AQ37" s="1">
        <f>IF(ISERROR(LARGE(($O37:$W37,$AF37,$AI37:$AN37),AQ$1)),0,LARGE(($O37:$W37,$AF37,$AI37:$AN37),AQ$1))</f>
        <v>0</v>
      </c>
      <c r="AR37" s="1">
        <f>IF(ISERROR(LARGE(($O37:$W37,$AF37,$AI37:$AN37),AR$1)),0,LARGE(($O37:$W37,$AF37,$AI37:$AN37),AR$1))</f>
        <v>0</v>
      </c>
      <c r="AS37" s="1">
        <f>IF(ISERROR(LARGE(($O37:$W37,$AF37,$AI37:$AN37),AS$1)),0,LARGE(($O37:$W37,$AF37,$AI37:$AN37),AS$1))</f>
        <v>0</v>
      </c>
      <c r="AT37" s="1">
        <f>IF(ISERROR(LARGE(($O37:$W37,$AF37,$AI37:$AN37),AT$1)),0,LARGE(($O37:$W37,$AF37,$AI37:$AN37),AT$1))</f>
        <v>0</v>
      </c>
      <c r="AU37" s="1">
        <f>IF(ISERROR(LARGE(($O37:$W37,$AF37,$AI37:$AN37),AU$1)),0,LARGE(($O37:$W37,$AF37,$AI37:$AN37),AU$1))</f>
        <v>0</v>
      </c>
      <c r="AV37" s="1">
        <f>IF(ISERROR(LARGE(($O37:$W37,$AF37,$AI37:$AN37),AV$1)),0,LARGE(($O37:$W37,$AF37,$AI37:$AN37),AV$1))</f>
        <v>0</v>
      </c>
      <c r="AW37" s="1">
        <f>IF(ISERROR(LARGE(($O37:$W37,$AF37,$AI37:$AN37),AW$1)),0,LARGE(($O37:$W37,$AF37,$AI37:$AN37),AW$1))</f>
        <v>0</v>
      </c>
      <c r="AX37" s="1">
        <f>IF(ISERROR(LARGE(($O37:$W37,$AF37,$AI37:$AN37),AX$1)),0,LARGE(($O37:$W37,$AF37,$AI37:$AN37),AX$1))</f>
        <v>0</v>
      </c>
      <c r="AY37" s="1">
        <f>IF(ISERROR(LARGE(($O37:$W37,$AF37,$AI37:$AN37),AY$1)),0,LARGE(($O37:$W37,$AF37,$AI37:$AN37),AY$1))</f>
        <v>0</v>
      </c>
      <c r="AZ37" s="1">
        <f>IF(ISERROR(LARGE(($O37:$W37,$AF37,$AI37:$AN37),AZ$1)),0,LARGE(($O37:$W37,$AF37,$AI37:$AN37),AZ$1))</f>
        <v>0</v>
      </c>
      <c r="BA37" s="1">
        <f>IF(C37="",0,SUM(O37:AH37))</f>
        <v>79</v>
      </c>
      <c r="BB37" s="1">
        <f>IF(C37="",0,SUM(AO37:AZ37))</f>
        <v>79</v>
      </c>
      <c r="BC37" s="2">
        <f>(IF(OR(C37="",BD37=0),0,BA37/BD37))</f>
        <v>79</v>
      </c>
      <c r="BD37" s="3">
        <f>COUNTA(O37:AH37)</f>
        <v>1</v>
      </c>
      <c r="BE37" s="29"/>
    </row>
    <row r="38" spans="1:57" ht="11.25" customHeight="1">
      <c r="A38" s="206">
        <v>36</v>
      </c>
      <c r="B38" s="54">
        <v>10</v>
      </c>
      <c r="C38" s="13" t="s">
        <v>354</v>
      </c>
      <c r="D38" s="13" t="s">
        <v>215</v>
      </c>
      <c r="E38" s="110">
        <v>3</v>
      </c>
      <c r="F38" s="110">
        <v>3</v>
      </c>
      <c r="G38" s="238"/>
      <c r="H38" s="142"/>
      <c r="I38" s="234"/>
      <c r="J38" s="67">
        <f>(L38+K38)</f>
        <v>0</v>
      </c>
      <c r="K38" s="66">
        <f>0+0+0</f>
        <v>0</v>
      </c>
      <c r="L38" s="68">
        <v>0</v>
      </c>
      <c r="M38" s="234"/>
      <c r="N38" s="17" t="s">
        <v>45</v>
      </c>
      <c r="O38" s="75"/>
      <c r="P38" s="120"/>
      <c r="Q38" s="208"/>
      <c r="R38" s="74">
        <v>79</v>
      </c>
      <c r="S38" s="79"/>
      <c r="T38" s="79"/>
      <c r="U38" s="79"/>
      <c r="V38" s="74"/>
      <c r="W38" s="79"/>
      <c r="X38" s="83"/>
      <c r="Y38" s="83"/>
      <c r="Z38" s="83"/>
      <c r="AA38" s="83"/>
      <c r="AB38" s="83"/>
      <c r="AC38" s="83"/>
      <c r="AD38" s="83"/>
      <c r="AE38" s="124"/>
      <c r="AF38" s="79"/>
      <c r="AG38" s="124"/>
      <c r="AH38" s="83"/>
      <c r="AI38" s="4">
        <f>IF(ISERROR(LARGE(($X38:$AE38,$AG38:$AH38),AI$1)),0,LARGE(($X38:$AE38,$AG38:$AH38),AI$1))</f>
        <v>0</v>
      </c>
      <c r="AJ38" s="4">
        <f>IF(ISERROR(LARGE(($X38:$AE38,$AG38:$AH38),AJ$1)),0,LARGE(($X38:$AE38,$AG38:$AH38),AJ$1))</f>
        <v>0</v>
      </c>
      <c r="AK38" s="4">
        <f>IF(ISERROR(LARGE(($X38:$AE38,$AG38:$AH38),AK$1)),0,LARGE(($X38:$AE38,$AG38:$AH38),AK$1))</f>
        <v>0</v>
      </c>
      <c r="AL38" s="4">
        <f>IF(ISERROR(LARGE(($X38:$AE38,$AG38:$AH38),AL$1)),0,LARGE(($X38:$AE38,$AG38:$AH38),AL$1))</f>
        <v>0</v>
      </c>
      <c r="AM38" s="4">
        <f>IF(ISERROR(LARGE(($X38:$AE38,$AG38:$AH38),AM$1)),0,LARGE(($X38:$AE38,$AG38:$AH38),AM$1))</f>
        <v>0</v>
      </c>
      <c r="AN38" s="4">
        <f>IF(ISERROR(LARGE(($X38:$AE38,$AG38:$AH38),AN$1)),0,LARGE(($X38:$AE38,$AG38:$AH38),AN$1))</f>
        <v>0</v>
      </c>
      <c r="AO38" s="1">
        <f>IF(ISERROR(LARGE(($O38:$W38,$AF38,$AI38:$AN38),AO$1)),0,LARGE(($O38:$W38,$AF38,$AI38:$AN38),AO$1))</f>
        <v>79</v>
      </c>
      <c r="AP38" s="1">
        <f>IF(ISERROR(LARGE(($O38:$W38,$AF38,$AI38:$AN38),AP$1)),0,LARGE(($O38:$W38,$AF38,$AI38:$AN38),AP$1))</f>
        <v>0</v>
      </c>
      <c r="AQ38" s="1">
        <f>IF(ISERROR(LARGE(($O38:$W38,$AF38,$AI38:$AN38),AQ$1)),0,LARGE(($O38:$W38,$AF38,$AI38:$AN38),AQ$1))</f>
        <v>0</v>
      </c>
      <c r="AR38" s="1">
        <f>IF(ISERROR(LARGE(($O38:$W38,$AF38,$AI38:$AN38),AR$1)),0,LARGE(($O38:$W38,$AF38,$AI38:$AN38),AR$1))</f>
        <v>0</v>
      </c>
      <c r="AS38" s="1">
        <f>IF(ISERROR(LARGE(($O38:$W38,$AF38,$AI38:$AN38),AS$1)),0,LARGE(($O38:$W38,$AF38,$AI38:$AN38),AS$1))</f>
        <v>0</v>
      </c>
      <c r="AT38" s="1">
        <f>IF(ISERROR(LARGE(($O38:$W38,$AF38,$AI38:$AN38),AT$1)),0,LARGE(($O38:$W38,$AF38,$AI38:$AN38),AT$1))</f>
        <v>0</v>
      </c>
      <c r="AU38" s="1">
        <f>IF(ISERROR(LARGE(($O38:$W38,$AF38,$AI38:$AN38),AU$1)),0,LARGE(($O38:$W38,$AF38,$AI38:$AN38),AU$1))</f>
        <v>0</v>
      </c>
      <c r="AV38" s="1">
        <f>IF(ISERROR(LARGE(($O38:$W38,$AF38,$AI38:$AN38),AV$1)),0,LARGE(($O38:$W38,$AF38,$AI38:$AN38),AV$1))</f>
        <v>0</v>
      </c>
      <c r="AW38" s="1">
        <f>IF(ISERROR(LARGE(($O38:$W38,$AF38,$AI38:$AN38),AW$1)),0,LARGE(($O38:$W38,$AF38,$AI38:$AN38),AW$1))</f>
        <v>0</v>
      </c>
      <c r="AX38" s="1">
        <f>IF(ISERROR(LARGE(($O38:$W38,$AF38,$AI38:$AN38),AX$1)),0,LARGE(($O38:$W38,$AF38,$AI38:$AN38),AX$1))</f>
        <v>0</v>
      </c>
      <c r="AY38" s="1">
        <f>IF(ISERROR(LARGE(($O38:$W38,$AF38,$AI38:$AN38),AY$1)),0,LARGE(($O38:$W38,$AF38,$AI38:$AN38),AY$1))</f>
        <v>0</v>
      </c>
      <c r="AZ38" s="1">
        <f>IF(ISERROR(LARGE(($O38:$W38,$AF38,$AI38:$AN38),AZ$1)),0,LARGE(($O38:$W38,$AF38,$AI38:$AN38),AZ$1))</f>
        <v>0</v>
      </c>
      <c r="BA38" s="1">
        <f>IF(C38="",0,SUM(O38:AH38))</f>
        <v>79</v>
      </c>
      <c r="BB38" s="1">
        <f>IF(C38="",0,SUM(AO38:AZ38))</f>
        <v>79</v>
      </c>
      <c r="BC38" s="2">
        <f>(IF(OR(C38="",BD38=0),0,BA38/BD38))</f>
        <v>79</v>
      </c>
      <c r="BD38" s="3">
        <f>COUNTA(O38:AH38)</f>
        <v>1</v>
      </c>
      <c r="BE38" s="29"/>
    </row>
    <row r="39" spans="1:57" ht="11.25" customHeight="1">
      <c r="A39" s="206">
        <v>38</v>
      </c>
      <c r="B39" s="54">
        <v>10</v>
      </c>
      <c r="C39" s="55" t="s">
        <v>61</v>
      </c>
      <c r="D39" s="55" t="s">
        <v>52</v>
      </c>
      <c r="E39" s="110">
        <v>4</v>
      </c>
      <c r="F39" s="110">
        <v>4</v>
      </c>
      <c r="G39" s="238"/>
      <c r="H39" s="183" t="s">
        <v>277</v>
      </c>
      <c r="I39" s="67">
        <v>50</v>
      </c>
      <c r="J39" s="67">
        <f>(L39+K39)</f>
        <v>12</v>
      </c>
      <c r="K39" s="66">
        <f>0+12+0</f>
        <v>12</v>
      </c>
      <c r="L39" s="68">
        <v>0</v>
      </c>
      <c r="M39" s="71" t="s">
        <v>125</v>
      </c>
      <c r="N39" s="56" t="s">
        <v>20</v>
      </c>
      <c r="O39" s="75"/>
      <c r="P39" s="79">
        <v>78</v>
      </c>
      <c r="Q39" s="208"/>
      <c r="R39" s="74"/>
      <c r="S39" s="79"/>
      <c r="T39" s="79"/>
      <c r="U39" s="79"/>
      <c r="V39" s="74"/>
      <c r="W39" s="79"/>
      <c r="X39" s="83"/>
      <c r="Y39" s="83"/>
      <c r="Z39" s="83"/>
      <c r="AA39" s="83"/>
      <c r="AB39" s="83"/>
      <c r="AC39" s="83"/>
      <c r="AD39" s="83"/>
      <c r="AE39" s="124"/>
      <c r="AF39" s="79"/>
      <c r="AG39" s="124"/>
      <c r="AH39" s="83"/>
      <c r="AI39" s="4">
        <f>IF(ISERROR(LARGE(($X39:$AE39,$AG39:$AH39),AI$1)),0,LARGE(($X39:$AE39,$AG39:$AH39),AI$1))</f>
        <v>0</v>
      </c>
      <c r="AJ39" s="4">
        <f>IF(ISERROR(LARGE(($X39:$AE39,$AG39:$AH39),AJ$1)),0,LARGE(($X39:$AE39,$AG39:$AH39),AJ$1))</f>
        <v>0</v>
      </c>
      <c r="AK39" s="4">
        <f>IF(ISERROR(LARGE(($X39:$AE39,$AG39:$AH39),AK$1)),0,LARGE(($X39:$AE39,$AG39:$AH39),AK$1))</f>
        <v>0</v>
      </c>
      <c r="AL39" s="4">
        <f>IF(ISERROR(LARGE(($X39:$AE39,$AG39:$AH39),AL$1)),0,LARGE(($X39:$AE39,$AG39:$AH39),AL$1))</f>
        <v>0</v>
      </c>
      <c r="AM39" s="4">
        <f>IF(ISERROR(LARGE(($X39:$AE39,$AG39:$AH39),AM$1)),0,LARGE(($X39:$AE39,$AG39:$AH39),AM$1))</f>
        <v>0</v>
      </c>
      <c r="AN39" s="4">
        <f>IF(ISERROR(LARGE(($X39:$AE39,$AG39:$AH39),AN$1)),0,LARGE(($X39:$AE39,$AG39:$AH39),AN$1))</f>
        <v>0</v>
      </c>
      <c r="AO39" s="1">
        <f>IF(ISERROR(LARGE(($O39:$W39,$AF39,$AI39:$AN39),AO$1)),0,LARGE(($O39:$W39,$AF39,$AI39:$AN39),AO$1))</f>
        <v>78</v>
      </c>
      <c r="AP39" s="1">
        <f>IF(ISERROR(LARGE(($O39:$W39,$AF39,$AI39:$AN39),AP$1)),0,LARGE(($O39:$W39,$AF39,$AI39:$AN39),AP$1))</f>
        <v>0</v>
      </c>
      <c r="AQ39" s="1">
        <f>IF(ISERROR(LARGE(($O39:$W39,$AF39,$AI39:$AN39),AQ$1)),0,LARGE(($O39:$W39,$AF39,$AI39:$AN39),AQ$1))</f>
        <v>0</v>
      </c>
      <c r="AR39" s="1">
        <f>IF(ISERROR(LARGE(($O39:$W39,$AF39,$AI39:$AN39),AR$1)),0,LARGE(($O39:$W39,$AF39,$AI39:$AN39),AR$1))</f>
        <v>0</v>
      </c>
      <c r="AS39" s="1">
        <f>IF(ISERROR(LARGE(($O39:$W39,$AF39,$AI39:$AN39),AS$1)),0,LARGE(($O39:$W39,$AF39,$AI39:$AN39),AS$1))</f>
        <v>0</v>
      </c>
      <c r="AT39" s="1">
        <f>IF(ISERROR(LARGE(($O39:$W39,$AF39,$AI39:$AN39),AT$1)),0,LARGE(($O39:$W39,$AF39,$AI39:$AN39),AT$1))</f>
        <v>0</v>
      </c>
      <c r="AU39" s="1">
        <f>IF(ISERROR(LARGE(($O39:$W39,$AF39,$AI39:$AN39),AU$1)),0,LARGE(($O39:$W39,$AF39,$AI39:$AN39),AU$1))</f>
        <v>0</v>
      </c>
      <c r="AV39" s="1">
        <f>IF(ISERROR(LARGE(($O39:$W39,$AF39,$AI39:$AN39),AV$1)),0,LARGE(($O39:$W39,$AF39,$AI39:$AN39),AV$1))</f>
        <v>0</v>
      </c>
      <c r="AW39" s="1">
        <f>IF(ISERROR(LARGE(($O39:$W39,$AF39,$AI39:$AN39),AW$1)),0,LARGE(($O39:$W39,$AF39,$AI39:$AN39),AW$1))</f>
        <v>0</v>
      </c>
      <c r="AX39" s="1">
        <f>IF(ISERROR(LARGE(($O39:$W39,$AF39,$AI39:$AN39),AX$1)),0,LARGE(($O39:$W39,$AF39,$AI39:$AN39),AX$1))</f>
        <v>0</v>
      </c>
      <c r="AY39" s="1">
        <f>IF(ISERROR(LARGE(($O39:$W39,$AF39,$AI39:$AN39),AY$1)),0,LARGE(($O39:$W39,$AF39,$AI39:$AN39),AY$1))</f>
        <v>0</v>
      </c>
      <c r="AZ39" s="1">
        <f>IF(ISERROR(LARGE(($O39:$W39,$AF39,$AI39:$AN39),AZ$1)),0,LARGE(($O39:$W39,$AF39,$AI39:$AN39),AZ$1))</f>
        <v>0</v>
      </c>
      <c r="BA39" s="1">
        <f>IF(C39="",0,SUM(O39:AH39))</f>
        <v>78</v>
      </c>
      <c r="BB39" s="1">
        <f>IF(C39="",0,SUM(AO39:AZ39))</f>
        <v>78</v>
      </c>
      <c r="BC39" s="2">
        <f>(IF(OR(C39="",BD39=0),0,BA39/BD39))</f>
        <v>78</v>
      </c>
      <c r="BD39" s="3">
        <f>COUNTA(O39:AH39)</f>
        <v>1</v>
      </c>
      <c r="BE39" s="29"/>
    </row>
    <row r="40" spans="1:57" ht="11.25" customHeight="1">
      <c r="A40" s="206">
        <v>39</v>
      </c>
      <c r="B40" s="249">
        <v>11</v>
      </c>
      <c r="C40" s="13" t="s">
        <v>330</v>
      </c>
      <c r="D40" s="13" t="s">
        <v>8</v>
      </c>
      <c r="E40" s="110">
        <v>4</v>
      </c>
      <c r="F40" s="110">
        <v>4</v>
      </c>
      <c r="G40" s="238"/>
      <c r="H40" s="183"/>
      <c r="I40" s="66">
        <v>40</v>
      </c>
      <c r="J40" s="67">
        <f>(L40+K40)</f>
        <v>8</v>
      </c>
      <c r="K40" s="66">
        <f>0+8+0</f>
        <v>8</v>
      </c>
      <c r="L40" s="68">
        <v>0</v>
      </c>
      <c r="M40" s="71" t="s">
        <v>126</v>
      </c>
      <c r="N40" s="17" t="s">
        <v>20</v>
      </c>
      <c r="O40" s="75"/>
      <c r="P40" s="79">
        <v>77</v>
      </c>
      <c r="Q40" s="208"/>
      <c r="R40" s="74"/>
      <c r="S40" s="79"/>
      <c r="T40" s="79"/>
      <c r="U40" s="79"/>
      <c r="V40" s="74"/>
      <c r="W40" s="79"/>
      <c r="X40" s="83"/>
      <c r="Y40" s="83"/>
      <c r="Z40" s="83"/>
      <c r="AA40" s="83"/>
      <c r="AB40" s="83"/>
      <c r="AC40" s="83"/>
      <c r="AD40" s="83"/>
      <c r="AE40" s="124"/>
      <c r="AF40" s="79"/>
      <c r="AG40" s="124"/>
      <c r="AH40" s="83"/>
      <c r="AI40" s="4">
        <f>IF(ISERROR(LARGE(($X40:$AE40,$AG40:$AH40),AI$1)),0,LARGE(($X40:$AE40,$AG40:$AH40),AI$1))</f>
        <v>0</v>
      </c>
      <c r="AJ40" s="4">
        <f>IF(ISERROR(LARGE(($X40:$AE40,$AG40:$AH40),AJ$1)),0,LARGE(($X40:$AE40,$AG40:$AH40),AJ$1))</f>
        <v>0</v>
      </c>
      <c r="AK40" s="4">
        <f>IF(ISERROR(LARGE(($X40:$AE40,$AG40:$AH40),AK$1)),0,LARGE(($X40:$AE40,$AG40:$AH40),AK$1))</f>
        <v>0</v>
      </c>
      <c r="AL40" s="4">
        <f>IF(ISERROR(LARGE(($X40:$AE40,$AG40:$AH40),AL$1)),0,LARGE(($X40:$AE40,$AG40:$AH40),AL$1))</f>
        <v>0</v>
      </c>
      <c r="AM40" s="4">
        <f>IF(ISERROR(LARGE(($X40:$AE40,$AG40:$AH40),AM$1)),0,LARGE(($X40:$AE40,$AG40:$AH40),AM$1))</f>
        <v>0</v>
      </c>
      <c r="AN40" s="4">
        <f>IF(ISERROR(LARGE(($X40:$AE40,$AG40:$AH40),AN$1)),0,LARGE(($X40:$AE40,$AG40:$AH40),AN$1))</f>
        <v>0</v>
      </c>
      <c r="AO40" s="1">
        <f>IF(ISERROR(LARGE(($O40:$W40,$AF40,$AI40:$AN40),AO$1)),0,LARGE(($O40:$W40,$AF40,$AI40:$AN40),AO$1))</f>
        <v>77</v>
      </c>
      <c r="AP40" s="1">
        <f>IF(ISERROR(LARGE(($O40:$W40,$AF40,$AI40:$AN40),AP$1)),0,LARGE(($O40:$W40,$AF40,$AI40:$AN40),AP$1))</f>
        <v>0</v>
      </c>
      <c r="AQ40" s="1">
        <f>IF(ISERROR(LARGE(($O40:$W40,$AF40,$AI40:$AN40),AQ$1)),0,LARGE(($O40:$W40,$AF40,$AI40:$AN40),AQ$1))</f>
        <v>0</v>
      </c>
      <c r="AR40" s="1">
        <f>IF(ISERROR(LARGE(($O40:$W40,$AF40,$AI40:$AN40),AR$1)),0,LARGE(($O40:$W40,$AF40,$AI40:$AN40),AR$1))</f>
        <v>0</v>
      </c>
      <c r="AS40" s="1">
        <f>IF(ISERROR(LARGE(($O40:$W40,$AF40,$AI40:$AN40),AS$1)),0,LARGE(($O40:$W40,$AF40,$AI40:$AN40),AS$1))</f>
        <v>0</v>
      </c>
      <c r="AT40" s="1">
        <f>IF(ISERROR(LARGE(($O40:$W40,$AF40,$AI40:$AN40),AT$1)),0,LARGE(($O40:$W40,$AF40,$AI40:$AN40),AT$1))</f>
        <v>0</v>
      </c>
      <c r="AU40" s="1">
        <f>IF(ISERROR(LARGE(($O40:$W40,$AF40,$AI40:$AN40),AU$1)),0,LARGE(($O40:$W40,$AF40,$AI40:$AN40),AU$1))</f>
        <v>0</v>
      </c>
      <c r="AV40" s="1">
        <f>IF(ISERROR(LARGE(($O40:$W40,$AF40,$AI40:$AN40),AV$1)),0,LARGE(($O40:$W40,$AF40,$AI40:$AN40),AV$1))</f>
        <v>0</v>
      </c>
      <c r="AW40" s="1">
        <f>IF(ISERROR(LARGE(($O40:$W40,$AF40,$AI40:$AN40),AW$1)),0,LARGE(($O40:$W40,$AF40,$AI40:$AN40),AW$1))</f>
        <v>0</v>
      </c>
      <c r="AX40" s="1">
        <f>IF(ISERROR(LARGE(($O40:$W40,$AF40,$AI40:$AN40),AX$1)),0,LARGE(($O40:$W40,$AF40,$AI40:$AN40),AX$1))</f>
        <v>0</v>
      </c>
      <c r="AY40" s="1">
        <f>IF(ISERROR(LARGE(($O40:$W40,$AF40,$AI40:$AN40),AY$1)),0,LARGE(($O40:$W40,$AF40,$AI40:$AN40),AY$1))</f>
        <v>0</v>
      </c>
      <c r="AZ40" s="1">
        <f>IF(ISERROR(LARGE(($O40:$W40,$AF40,$AI40:$AN40),AZ$1)),0,LARGE(($O40:$W40,$AF40,$AI40:$AN40),AZ$1))</f>
        <v>0</v>
      </c>
      <c r="BA40" s="1">
        <f>IF(C40="",0,SUM(O40:AH40))</f>
        <v>77</v>
      </c>
      <c r="BB40" s="1">
        <f>IF(C40="",0,SUM(AO40:AZ40))</f>
        <v>77</v>
      </c>
      <c r="BC40" s="2">
        <f>(IF(OR(C40="",BD40=0),0,BA40/BD40))</f>
        <v>77</v>
      </c>
      <c r="BD40" s="3">
        <f>COUNTA(O40:AH40)</f>
        <v>1</v>
      </c>
      <c r="BE40" s="29"/>
    </row>
    <row r="41" spans="1:57" ht="11.25" customHeight="1">
      <c r="A41" s="206">
        <v>39</v>
      </c>
      <c r="B41" s="54">
        <v>11</v>
      </c>
      <c r="C41" s="55" t="s">
        <v>284</v>
      </c>
      <c r="D41" s="55" t="s">
        <v>285</v>
      </c>
      <c r="E41" s="110">
        <v>3</v>
      </c>
      <c r="F41" s="110">
        <v>3</v>
      </c>
      <c r="G41" s="238"/>
      <c r="H41" s="143" t="s">
        <v>276</v>
      </c>
      <c r="I41" s="66">
        <v>30</v>
      </c>
      <c r="J41" s="67">
        <f>(L41+K41)</f>
        <v>0</v>
      </c>
      <c r="K41" s="66">
        <f>0+0+0</f>
        <v>0</v>
      </c>
      <c r="L41" s="68">
        <v>0</v>
      </c>
      <c r="M41" s="71" t="s">
        <v>124</v>
      </c>
      <c r="N41" s="56" t="s">
        <v>51</v>
      </c>
      <c r="O41" s="75"/>
      <c r="P41" s="79"/>
      <c r="Q41" s="208"/>
      <c r="R41" s="74">
        <v>77</v>
      </c>
      <c r="S41" s="79"/>
      <c r="T41" s="79"/>
      <c r="U41" s="79"/>
      <c r="V41" s="74"/>
      <c r="W41" s="79"/>
      <c r="X41" s="83"/>
      <c r="Y41" s="83"/>
      <c r="Z41" s="83"/>
      <c r="AA41" s="83"/>
      <c r="AB41" s="83"/>
      <c r="AC41" s="83"/>
      <c r="AD41" s="83"/>
      <c r="AE41" s="124"/>
      <c r="AF41" s="79"/>
      <c r="AG41" s="124"/>
      <c r="AH41" s="83"/>
      <c r="AI41" s="4">
        <f>IF(ISERROR(LARGE(($X41:$AE41,$AG41:$AH41),AI$1)),0,LARGE(($X41:$AE41,$AG41:$AH41),AI$1))</f>
        <v>0</v>
      </c>
      <c r="AJ41" s="4">
        <f>IF(ISERROR(LARGE(($X41:$AE41,$AG41:$AH41),AJ$1)),0,LARGE(($X41:$AE41,$AG41:$AH41),AJ$1))</f>
        <v>0</v>
      </c>
      <c r="AK41" s="4">
        <f>IF(ISERROR(LARGE(($X41:$AE41,$AG41:$AH41),AK$1)),0,LARGE(($X41:$AE41,$AG41:$AH41),AK$1))</f>
        <v>0</v>
      </c>
      <c r="AL41" s="4">
        <f>IF(ISERROR(LARGE(($X41:$AE41,$AG41:$AH41),AL$1)),0,LARGE(($X41:$AE41,$AG41:$AH41),AL$1))</f>
        <v>0</v>
      </c>
      <c r="AM41" s="4">
        <f>IF(ISERROR(LARGE(($X41:$AE41,$AG41:$AH41),AM$1)),0,LARGE(($X41:$AE41,$AG41:$AH41),AM$1))</f>
        <v>0</v>
      </c>
      <c r="AN41" s="4">
        <f>IF(ISERROR(LARGE(($X41:$AE41,$AG41:$AH41),AN$1)),0,LARGE(($X41:$AE41,$AG41:$AH41),AN$1))</f>
        <v>0</v>
      </c>
      <c r="AO41" s="1">
        <f>IF(ISERROR(LARGE(($O41:$W41,$AF41,$AI41:$AN41),AO$1)),0,LARGE(($O41:$W41,$AF41,$AI41:$AN41),AO$1))</f>
        <v>77</v>
      </c>
      <c r="AP41" s="1">
        <f>IF(ISERROR(LARGE(($O41:$W41,$AF41,$AI41:$AN41),AP$1)),0,LARGE(($O41:$W41,$AF41,$AI41:$AN41),AP$1))</f>
        <v>0</v>
      </c>
      <c r="AQ41" s="1">
        <f>IF(ISERROR(LARGE(($O41:$W41,$AF41,$AI41:$AN41),AQ$1)),0,LARGE(($O41:$W41,$AF41,$AI41:$AN41),AQ$1))</f>
        <v>0</v>
      </c>
      <c r="AR41" s="1">
        <f>IF(ISERROR(LARGE(($O41:$W41,$AF41,$AI41:$AN41),AR$1)),0,LARGE(($O41:$W41,$AF41,$AI41:$AN41),AR$1))</f>
        <v>0</v>
      </c>
      <c r="AS41" s="1">
        <f>IF(ISERROR(LARGE(($O41:$W41,$AF41,$AI41:$AN41),AS$1)),0,LARGE(($O41:$W41,$AF41,$AI41:$AN41),AS$1))</f>
        <v>0</v>
      </c>
      <c r="AT41" s="1">
        <f>IF(ISERROR(LARGE(($O41:$W41,$AF41,$AI41:$AN41),AT$1)),0,LARGE(($O41:$W41,$AF41,$AI41:$AN41),AT$1))</f>
        <v>0</v>
      </c>
      <c r="AU41" s="1">
        <f>IF(ISERROR(LARGE(($O41:$W41,$AF41,$AI41:$AN41),AU$1)),0,LARGE(($O41:$W41,$AF41,$AI41:$AN41),AU$1))</f>
        <v>0</v>
      </c>
      <c r="AV41" s="1">
        <f>IF(ISERROR(LARGE(($O41:$W41,$AF41,$AI41:$AN41),AV$1)),0,LARGE(($O41:$W41,$AF41,$AI41:$AN41),AV$1))</f>
        <v>0</v>
      </c>
      <c r="AW41" s="1">
        <f>IF(ISERROR(LARGE(($O41:$W41,$AF41,$AI41:$AN41),AW$1)),0,LARGE(($O41:$W41,$AF41,$AI41:$AN41),AW$1))</f>
        <v>0</v>
      </c>
      <c r="AX41" s="1">
        <f>IF(ISERROR(LARGE(($O41:$W41,$AF41,$AI41:$AN41),AX$1)),0,LARGE(($O41:$W41,$AF41,$AI41:$AN41),AX$1))</f>
        <v>0</v>
      </c>
      <c r="AY41" s="1">
        <f>IF(ISERROR(LARGE(($O41:$W41,$AF41,$AI41:$AN41),AY$1)),0,LARGE(($O41:$W41,$AF41,$AI41:$AN41),AY$1))</f>
        <v>0</v>
      </c>
      <c r="AZ41" s="1">
        <f>IF(ISERROR(LARGE(($O41:$W41,$AF41,$AI41:$AN41),AZ$1)),0,LARGE(($O41:$W41,$AF41,$AI41:$AN41),AZ$1))</f>
        <v>0</v>
      </c>
      <c r="BA41" s="1">
        <f>IF(C41="",0,SUM(O41:AH41))</f>
        <v>77</v>
      </c>
      <c r="BB41" s="1">
        <f>IF(C41="",0,SUM(AO41:AZ41))</f>
        <v>77</v>
      </c>
      <c r="BC41" s="2">
        <f>(IF(OR(C41="",BD41=0),0,BA41/BD41))</f>
        <v>77</v>
      </c>
      <c r="BD41" s="3">
        <f>COUNTA(O41:AH41)</f>
        <v>1</v>
      </c>
      <c r="BE41" s="51"/>
    </row>
    <row r="42" spans="1:57" ht="11.25" customHeight="1">
      <c r="A42" s="206">
        <v>39</v>
      </c>
      <c r="B42" s="54">
        <v>11</v>
      </c>
      <c r="C42" s="13" t="s">
        <v>336</v>
      </c>
      <c r="D42" s="13" t="s">
        <v>16</v>
      </c>
      <c r="E42" s="137">
        <v>4</v>
      </c>
      <c r="F42" s="137">
        <v>4</v>
      </c>
      <c r="G42" s="238"/>
      <c r="H42" s="145"/>
      <c r="I42" s="67">
        <v>30</v>
      </c>
      <c r="J42" s="67">
        <f>(L42+K42)</f>
        <v>0</v>
      </c>
      <c r="K42" s="66">
        <f>0+0+0</f>
        <v>0</v>
      </c>
      <c r="L42" s="68">
        <v>0</v>
      </c>
      <c r="M42" s="71" t="s">
        <v>124</v>
      </c>
      <c r="N42" s="18" t="s">
        <v>106</v>
      </c>
      <c r="O42" s="75">
        <v>77</v>
      </c>
      <c r="P42" s="79"/>
      <c r="Q42" s="208"/>
      <c r="R42" s="74"/>
      <c r="S42" s="79"/>
      <c r="T42" s="79"/>
      <c r="U42" s="79"/>
      <c r="V42" s="74"/>
      <c r="W42" s="79"/>
      <c r="X42" s="83"/>
      <c r="Y42" s="83"/>
      <c r="Z42" s="83"/>
      <c r="AA42" s="83"/>
      <c r="AB42" s="83"/>
      <c r="AC42" s="83"/>
      <c r="AD42" s="83"/>
      <c r="AE42" s="124"/>
      <c r="AF42" s="79"/>
      <c r="AG42" s="124"/>
      <c r="AH42" s="83"/>
      <c r="AI42" s="4">
        <f>IF(ISERROR(LARGE(($X42:$AE42,$AG42:$AH42),AI$1)),0,LARGE(($X42:$AE42,$AG42:$AH42),AI$1))</f>
        <v>0</v>
      </c>
      <c r="AJ42" s="4">
        <f>IF(ISERROR(LARGE(($X42:$AE42,$AG42:$AH42),AJ$1)),0,LARGE(($X42:$AE42,$AG42:$AH42),AJ$1))</f>
        <v>0</v>
      </c>
      <c r="AK42" s="4">
        <f>IF(ISERROR(LARGE(($X42:$AE42,$AG42:$AH42),AK$1)),0,LARGE(($X42:$AE42,$AG42:$AH42),AK$1))</f>
        <v>0</v>
      </c>
      <c r="AL42" s="4">
        <f>IF(ISERROR(LARGE(($X42:$AE42,$AG42:$AH42),AL$1)),0,LARGE(($X42:$AE42,$AG42:$AH42),AL$1))</f>
        <v>0</v>
      </c>
      <c r="AM42" s="4">
        <f>IF(ISERROR(LARGE(($X42:$AE42,$AG42:$AH42),AM$1)),0,LARGE(($X42:$AE42,$AG42:$AH42),AM$1))</f>
        <v>0</v>
      </c>
      <c r="AN42" s="4">
        <f>IF(ISERROR(LARGE(($X42:$AE42,$AG42:$AH42),AN$1)),0,LARGE(($X42:$AE42,$AG42:$AH42),AN$1))</f>
        <v>0</v>
      </c>
      <c r="AO42" s="1">
        <f>IF(ISERROR(LARGE(($O42:$W42,$AF42,$AI42:$AN42),AO$1)),0,LARGE(($O42:$W42,$AF42,$AI42:$AN42),AO$1))</f>
        <v>77</v>
      </c>
      <c r="AP42" s="1">
        <f>IF(ISERROR(LARGE(($O42:$W42,$AF42,$AI42:$AN42),AP$1)),0,LARGE(($O42:$W42,$AF42,$AI42:$AN42),AP$1))</f>
        <v>0</v>
      </c>
      <c r="AQ42" s="1">
        <f>IF(ISERROR(LARGE(($O42:$W42,$AF42,$AI42:$AN42),AQ$1)),0,LARGE(($O42:$W42,$AF42,$AI42:$AN42),AQ$1))</f>
        <v>0</v>
      </c>
      <c r="AR42" s="1">
        <f>IF(ISERROR(LARGE(($O42:$W42,$AF42,$AI42:$AN42),AR$1)),0,LARGE(($O42:$W42,$AF42,$AI42:$AN42),AR$1))</f>
        <v>0</v>
      </c>
      <c r="AS42" s="1">
        <f>IF(ISERROR(LARGE(($O42:$W42,$AF42,$AI42:$AN42),AS$1)),0,LARGE(($O42:$W42,$AF42,$AI42:$AN42),AS$1))</f>
        <v>0</v>
      </c>
      <c r="AT42" s="1">
        <f>IF(ISERROR(LARGE(($O42:$W42,$AF42,$AI42:$AN42),AT$1)),0,LARGE(($O42:$W42,$AF42,$AI42:$AN42),AT$1))</f>
        <v>0</v>
      </c>
      <c r="AU42" s="1">
        <f>IF(ISERROR(LARGE(($O42:$W42,$AF42,$AI42:$AN42),AU$1)),0,LARGE(($O42:$W42,$AF42,$AI42:$AN42),AU$1))</f>
        <v>0</v>
      </c>
      <c r="AV42" s="1">
        <f>IF(ISERROR(LARGE(($O42:$W42,$AF42,$AI42:$AN42),AV$1)),0,LARGE(($O42:$W42,$AF42,$AI42:$AN42),AV$1))</f>
        <v>0</v>
      </c>
      <c r="AW42" s="1">
        <f>IF(ISERROR(LARGE(($O42:$W42,$AF42,$AI42:$AN42),AW$1)),0,LARGE(($O42:$W42,$AF42,$AI42:$AN42),AW$1))</f>
        <v>0</v>
      </c>
      <c r="AX42" s="1">
        <f>IF(ISERROR(LARGE(($O42:$W42,$AF42,$AI42:$AN42),AX$1)),0,LARGE(($O42:$W42,$AF42,$AI42:$AN42),AX$1))</f>
        <v>0</v>
      </c>
      <c r="AY42" s="1">
        <f>IF(ISERROR(LARGE(($O42:$W42,$AF42,$AI42:$AN42),AY$1)),0,LARGE(($O42:$W42,$AF42,$AI42:$AN42),AY$1))</f>
        <v>0</v>
      </c>
      <c r="AZ42" s="1">
        <f>IF(ISERROR(LARGE(($O42:$W42,$AF42,$AI42:$AN42),AZ$1)),0,LARGE(($O42:$W42,$AF42,$AI42:$AN42),AZ$1))</f>
        <v>0</v>
      </c>
      <c r="BA42" s="1">
        <f>IF(C42="",0,SUM(O42:AH42))</f>
        <v>77</v>
      </c>
      <c r="BB42" s="1">
        <f>IF(C42="",0,SUM(AO42:AZ42))</f>
        <v>77</v>
      </c>
      <c r="BC42" s="2">
        <f>(IF(OR(C42="",BD42=0),0,BA42/BD42))</f>
        <v>77</v>
      </c>
      <c r="BD42" s="3">
        <f>COUNTA(O42:AH42)</f>
        <v>1</v>
      </c>
      <c r="BE42" s="29"/>
    </row>
    <row r="43" spans="1:57" ht="11.25" customHeight="1">
      <c r="A43" s="206">
        <v>42</v>
      </c>
      <c r="B43" s="54">
        <v>12</v>
      </c>
      <c r="C43" s="55" t="s">
        <v>77</v>
      </c>
      <c r="D43" s="55" t="s">
        <v>3</v>
      </c>
      <c r="E43" s="110">
        <v>4</v>
      </c>
      <c r="F43" s="110">
        <v>4</v>
      </c>
      <c r="G43" s="238"/>
      <c r="H43" s="145"/>
      <c r="I43" s="67">
        <v>50</v>
      </c>
      <c r="J43" s="67">
        <f>(L43+K43)</f>
        <v>21</v>
      </c>
      <c r="K43" s="66">
        <f>0+6+0</f>
        <v>6</v>
      </c>
      <c r="L43" s="68">
        <v>15</v>
      </c>
      <c r="M43" s="77" t="s">
        <v>188</v>
      </c>
      <c r="N43" s="56" t="s">
        <v>110</v>
      </c>
      <c r="O43" s="75"/>
      <c r="P43" s="79">
        <v>76</v>
      </c>
      <c r="Q43" s="208"/>
      <c r="R43" s="74"/>
      <c r="S43" s="79"/>
      <c r="T43" s="79"/>
      <c r="U43" s="79"/>
      <c r="V43" s="74"/>
      <c r="W43" s="79"/>
      <c r="X43" s="83"/>
      <c r="Y43" s="83"/>
      <c r="Z43" s="83"/>
      <c r="AA43" s="83"/>
      <c r="AB43" s="83"/>
      <c r="AC43" s="83"/>
      <c r="AD43" s="83"/>
      <c r="AE43" s="124"/>
      <c r="AF43" s="79"/>
      <c r="AG43" s="124"/>
      <c r="AH43" s="83"/>
      <c r="AI43" s="4">
        <f>IF(ISERROR(LARGE(($X43:$AE43,$AG43:$AH43),AI$1)),0,LARGE(($X43:$AE43,$AG43:$AH43),AI$1))</f>
        <v>0</v>
      </c>
      <c r="AJ43" s="4">
        <f>IF(ISERROR(LARGE(($X43:$AE43,$AG43:$AH43),AJ$1)),0,LARGE(($X43:$AE43,$AG43:$AH43),AJ$1))</f>
        <v>0</v>
      </c>
      <c r="AK43" s="4">
        <f>IF(ISERROR(LARGE(($X43:$AE43,$AG43:$AH43),AK$1)),0,LARGE(($X43:$AE43,$AG43:$AH43),AK$1))</f>
        <v>0</v>
      </c>
      <c r="AL43" s="4">
        <f>IF(ISERROR(LARGE(($X43:$AE43,$AG43:$AH43),AL$1)),0,LARGE(($X43:$AE43,$AG43:$AH43),AL$1))</f>
        <v>0</v>
      </c>
      <c r="AM43" s="4">
        <f>IF(ISERROR(LARGE(($X43:$AE43,$AG43:$AH43),AM$1)),0,LARGE(($X43:$AE43,$AG43:$AH43),AM$1))</f>
        <v>0</v>
      </c>
      <c r="AN43" s="4">
        <f>IF(ISERROR(LARGE(($X43:$AE43,$AG43:$AH43),AN$1)),0,LARGE(($X43:$AE43,$AG43:$AH43),AN$1))</f>
        <v>0</v>
      </c>
      <c r="AO43" s="1">
        <f>IF(ISERROR(LARGE(($O43:$W43,$AF43,$AI43:$AN43),AO$1)),0,LARGE(($O43:$W43,$AF43,$AI43:$AN43),AO$1))</f>
        <v>76</v>
      </c>
      <c r="AP43" s="1">
        <f>IF(ISERROR(LARGE(($O43:$W43,$AF43,$AI43:$AN43),AP$1)),0,LARGE(($O43:$W43,$AF43,$AI43:$AN43),AP$1))</f>
        <v>0</v>
      </c>
      <c r="AQ43" s="1">
        <f>IF(ISERROR(LARGE(($O43:$W43,$AF43,$AI43:$AN43),AQ$1)),0,LARGE(($O43:$W43,$AF43,$AI43:$AN43),AQ$1))</f>
        <v>0</v>
      </c>
      <c r="AR43" s="1">
        <f>IF(ISERROR(LARGE(($O43:$W43,$AF43,$AI43:$AN43),AR$1)),0,LARGE(($O43:$W43,$AF43,$AI43:$AN43),AR$1))</f>
        <v>0</v>
      </c>
      <c r="AS43" s="1">
        <f>IF(ISERROR(LARGE(($O43:$W43,$AF43,$AI43:$AN43),AS$1)),0,LARGE(($O43:$W43,$AF43,$AI43:$AN43),AS$1))</f>
        <v>0</v>
      </c>
      <c r="AT43" s="1">
        <f>IF(ISERROR(LARGE(($O43:$W43,$AF43,$AI43:$AN43),AT$1)),0,LARGE(($O43:$W43,$AF43,$AI43:$AN43),AT$1))</f>
        <v>0</v>
      </c>
      <c r="AU43" s="1">
        <f>IF(ISERROR(LARGE(($O43:$W43,$AF43,$AI43:$AN43),AU$1)),0,LARGE(($O43:$W43,$AF43,$AI43:$AN43),AU$1))</f>
        <v>0</v>
      </c>
      <c r="AV43" s="1">
        <f>IF(ISERROR(LARGE(($O43:$W43,$AF43,$AI43:$AN43),AV$1)),0,LARGE(($O43:$W43,$AF43,$AI43:$AN43),AV$1))</f>
        <v>0</v>
      </c>
      <c r="AW43" s="1">
        <f>IF(ISERROR(LARGE(($O43:$W43,$AF43,$AI43:$AN43),AW$1)),0,LARGE(($O43:$W43,$AF43,$AI43:$AN43),AW$1))</f>
        <v>0</v>
      </c>
      <c r="AX43" s="1">
        <f>IF(ISERROR(LARGE(($O43:$W43,$AF43,$AI43:$AN43),AX$1)),0,LARGE(($O43:$W43,$AF43,$AI43:$AN43),AX$1))</f>
        <v>0</v>
      </c>
      <c r="AY43" s="1">
        <f>IF(ISERROR(LARGE(($O43:$W43,$AF43,$AI43:$AN43),AY$1)),0,LARGE(($O43:$W43,$AF43,$AI43:$AN43),AY$1))</f>
        <v>0</v>
      </c>
      <c r="AZ43" s="1">
        <f>IF(ISERROR(LARGE(($O43:$W43,$AF43,$AI43:$AN43),AZ$1)),0,LARGE(($O43:$W43,$AF43,$AI43:$AN43),AZ$1))</f>
        <v>0</v>
      </c>
      <c r="BA43" s="1">
        <f>IF(C43="",0,SUM(O43:AH43))</f>
        <v>76</v>
      </c>
      <c r="BB43" s="1">
        <f>IF(C43="",0,SUM(AO43:AZ43))</f>
        <v>76</v>
      </c>
      <c r="BC43" s="2">
        <f>(IF(OR(C43="",BD43=0),0,BA43/BD43))</f>
        <v>76</v>
      </c>
      <c r="BD43" s="3">
        <f>COUNTA(O43:AH43)</f>
        <v>1</v>
      </c>
      <c r="BE43" s="29"/>
    </row>
    <row r="44" spans="1:57" ht="11.25" customHeight="1">
      <c r="A44" s="206">
        <v>42</v>
      </c>
      <c r="B44" s="54">
        <v>8</v>
      </c>
      <c r="C44" s="13" t="s">
        <v>355</v>
      </c>
      <c r="D44" s="13" t="s">
        <v>356</v>
      </c>
      <c r="E44" s="110">
        <v>5</v>
      </c>
      <c r="F44" s="110">
        <v>5</v>
      </c>
      <c r="G44" s="238"/>
      <c r="H44" s="145"/>
      <c r="I44" s="67">
        <v>50</v>
      </c>
      <c r="J44" s="67">
        <f>(L44+K44)</f>
        <v>2</v>
      </c>
      <c r="K44" s="66">
        <f>0+0+2</f>
        <v>2</v>
      </c>
      <c r="L44" s="68">
        <v>0</v>
      </c>
      <c r="M44" s="280" t="s">
        <v>125</v>
      </c>
      <c r="N44" s="17" t="s">
        <v>20</v>
      </c>
      <c r="O44" s="75"/>
      <c r="P44" s="120"/>
      <c r="Q44" s="208"/>
      <c r="R44" s="74">
        <v>76</v>
      </c>
      <c r="S44" s="79"/>
      <c r="T44" s="79"/>
      <c r="U44" s="79"/>
      <c r="V44" s="74"/>
      <c r="W44" s="79"/>
      <c r="X44" s="83"/>
      <c r="Y44" s="83"/>
      <c r="Z44" s="83"/>
      <c r="AA44" s="83"/>
      <c r="AB44" s="83"/>
      <c r="AC44" s="83"/>
      <c r="AD44" s="83"/>
      <c r="AE44" s="124"/>
      <c r="AF44" s="79"/>
      <c r="AG44" s="124"/>
      <c r="AH44" s="83"/>
      <c r="AI44" s="4">
        <f>IF(ISERROR(LARGE(($X44:$AE44,$AG44:$AH44),AI$1)),0,LARGE(($X44:$AE44,$AG44:$AH44),AI$1))</f>
        <v>0</v>
      </c>
      <c r="AJ44" s="4">
        <f>IF(ISERROR(LARGE(($X44:$AE44,$AG44:$AH44),AJ$1)),0,LARGE(($X44:$AE44,$AG44:$AH44),AJ$1))</f>
        <v>0</v>
      </c>
      <c r="AK44" s="4">
        <f>IF(ISERROR(LARGE(($X44:$AE44,$AG44:$AH44),AK$1)),0,LARGE(($X44:$AE44,$AG44:$AH44),AK$1))</f>
        <v>0</v>
      </c>
      <c r="AL44" s="4">
        <f>IF(ISERROR(LARGE(($X44:$AE44,$AG44:$AH44),AL$1)),0,LARGE(($X44:$AE44,$AG44:$AH44),AL$1))</f>
        <v>0</v>
      </c>
      <c r="AM44" s="4">
        <f>IF(ISERROR(LARGE(($X44:$AE44,$AG44:$AH44),AM$1)),0,LARGE(($X44:$AE44,$AG44:$AH44),AM$1))</f>
        <v>0</v>
      </c>
      <c r="AN44" s="4">
        <f>IF(ISERROR(LARGE(($X44:$AE44,$AG44:$AH44),AN$1)),0,LARGE(($X44:$AE44,$AG44:$AH44),AN$1))</f>
        <v>0</v>
      </c>
      <c r="AO44" s="1">
        <f>IF(ISERROR(LARGE(($O44:$W44,$AF44,$AI44:$AN44),AO$1)),0,LARGE(($O44:$W44,$AF44,$AI44:$AN44),AO$1))</f>
        <v>76</v>
      </c>
      <c r="AP44" s="1">
        <f>IF(ISERROR(LARGE(($O44:$W44,$AF44,$AI44:$AN44),AP$1)),0,LARGE(($O44:$W44,$AF44,$AI44:$AN44),AP$1))</f>
        <v>0</v>
      </c>
      <c r="AQ44" s="1">
        <f>IF(ISERROR(LARGE(($O44:$W44,$AF44,$AI44:$AN44),AQ$1)),0,LARGE(($O44:$W44,$AF44,$AI44:$AN44),AQ$1))</f>
        <v>0</v>
      </c>
      <c r="AR44" s="1">
        <f>IF(ISERROR(LARGE(($O44:$W44,$AF44,$AI44:$AN44),AR$1)),0,LARGE(($O44:$W44,$AF44,$AI44:$AN44),AR$1))</f>
        <v>0</v>
      </c>
      <c r="AS44" s="1">
        <f>IF(ISERROR(LARGE(($O44:$W44,$AF44,$AI44:$AN44),AS$1)),0,LARGE(($O44:$W44,$AF44,$AI44:$AN44),AS$1))</f>
        <v>0</v>
      </c>
      <c r="AT44" s="1">
        <f>IF(ISERROR(LARGE(($O44:$W44,$AF44,$AI44:$AN44),AT$1)),0,LARGE(($O44:$W44,$AF44,$AI44:$AN44),AT$1))</f>
        <v>0</v>
      </c>
      <c r="AU44" s="1">
        <f>IF(ISERROR(LARGE(($O44:$W44,$AF44,$AI44:$AN44),AU$1)),0,LARGE(($O44:$W44,$AF44,$AI44:$AN44),AU$1))</f>
        <v>0</v>
      </c>
      <c r="AV44" s="1">
        <f>IF(ISERROR(LARGE(($O44:$W44,$AF44,$AI44:$AN44),AV$1)),0,LARGE(($O44:$W44,$AF44,$AI44:$AN44),AV$1))</f>
        <v>0</v>
      </c>
      <c r="AW44" s="1">
        <f>IF(ISERROR(LARGE(($O44:$W44,$AF44,$AI44:$AN44),AW$1)),0,LARGE(($O44:$W44,$AF44,$AI44:$AN44),AW$1))</f>
        <v>0</v>
      </c>
      <c r="AX44" s="1">
        <f>IF(ISERROR(LARGE(($O44:$W44,$AF44,$AI44:$AN44),AX$1)),0,LARGE(($O44:$W44,$AF44,$AI44:$AN44),AX$1))</f>
        <v>0</v>
      </c>
      <c r="AY44" s="1">
        <f>IF(ISERROR(LARGE(($O44:$W44,$AF44,$AI44:$AN44),AY$1)),0,LARGE(($O44:$W44,$AF44,$AI44:$AN44),AY$1))</f>
        <v>0</v>
      </c>
      <c r="AZ44" s="1">
        <f>IF(ISERROR(LARGE(($O44:$W44,$AF44,$AI44:$AN44),AZ$1)),0,LARGE(($O44:$W44,$AF44,$AI44:$AN44),AZ$1))</f>
        <v>0</v>
      </c>
      <c r="BA44" s="1">
        <f>IF(C44="",0,SUM(O44:AH44))</f>
        <v>76</v>
      </c>
      <c r="BB44" s="1">
        <f>IF(C44="",0,SUM(AO44:AZ44))</f>
        <v>76</v>
      </c>
      <c r="BC44" s="2">
        <f>(IF(OR(C44="",BD44=0),0,BA44/BD44))</f>
        <v>76</v>
      </c>
      <c r="BD44" s="3">
        <f>COUNTA(O44:AH44)</f>
        <v>1</v>
      </c>
      <c r="BE44" s="29"/>
    </row>
    <row r="45" spans="1:57" ht="11.25" customHeight="1">
      <c r="A45" s="206">
        <v>44</v>
      </c>
      <c r="B45" s="249">
        <v>13</v>
      </c>
      <c r="C45" s="13" t="s">
        <v>349</v>
      </c>
      <c r="D45" s="13" t="s">
        <v>12</v>
      </c>
      <c r="E45" s="110">
        <v>4</v>
      </c>
      <c r="F45" s="110">
        <v>4</v>
      </c>
      <c r="G45" s="238"/>
      <c r="H45" s="183"/>
      <c r="I45" s="235"/>
      <c r="J45" s="67">
        <f>(L45+K45)</f>
        <v>4</v>
      </c>
      <c r="K45" s="66">
        <f>0+4+0</f>
        <v>4</v>
      </c>
      <c r="L45" s="109">
        <v>0</v>
      </c>
      <c r="M45" s="234"/>
      <c r="N45" s="17" t="s">
        <v>51</v>
      </c>
      <c r="O45" s="75"/>
      <c r="P45" s="79">
        <v>75</v>
      </c>
      <c r="Q45" s="208"/>
      <c r="R45" s="74"/>
      <c r="S45" s="79"/>
      <c r="T45" s="79"/>
      <c r="U45" s="79"/>
      <c r="V45" s="74"/>
      <c r="W45" s="79"/>
      <c r="X45" s="83"/>
      <c r="Y45" s="83"/>
      <c r="Z45" s="83"/>
      <c r="AA45" s="83"/>
      <c r="AB45" s="83"/>
      <c r="AC45" s="83"/>
      <c r="AD45" s="83"/>
      <c r="AE45" s="124"/>
      <c r="AF45" s="79"/>
      <c r="AG45" s="124"/>
      <c r="AH45" s="83"/>
      <c r="AI45" s="4">
        <f>IF(ISERROR(LARGE(($X45:$AE45,$AG45:$AH45),AI$1)),0,LARGE(($X45:$AE45,$AG45:$AH45),AI$1))</f>
        <v>0</v>
      </c>
      <c r="AJ45" s="4">
        <f>IF(ISERROR(LARGE(($X45:$AE45,$AG45:$AH45),AJ$1)),0,LARGE(($X45:$AE45,$AG45:$AH45),AJ$1))</f>
        <v>0</v>
      </c>
      <c r="AK45" s="4">
        <f>IF(ISERROR(LARGE(($X45:$AE45,$AG45:$AH45),AK$1)),0,LARGE(($X45:$AE45,$AG45:$AH45),AK$1))</f>
        <v>0</v>
      </c>
      <c r="AL45" s="4">
        <f>IF(ISERROR(LARGE(($X45:$AE45,$AG45:$AH45),AL$1)),0,LARGE(($X45:$AE45,$AG45:$AH45),AL$1))</f>
        <v>0</v>
      </c>
      <c r="AM45" s="4">
        <f>IF(ISERROR(LARGE(($X45:$AE45,$AG45:$AH45),AM$1)),0,LARGE(($X45:$AE45,$AG45:$AH45),AM$1))</f>
        <v>0</v>
      </c>
      <c r="AN45" s="4">
        <f>IF(ISERROR(LARGE(($X45:$AE45,$AG45:$AH45),AN$1)),0,LARGE(($X45:$AE45,$AG45:$AH45),AN$1))</f>
        <v>0</v>
      </c>
      <c r="AO45" s="1">
        <f>IF(ISERROR(LARGE(($O45:$W45,$AF45,$AI45:$AN45),AO$1)),0,LARGE(($O45:$W45,$AF45,$AI45:$AN45),AO$1))</f>
        <v>75</v>
      </c>
      <c r="AP45" s="1">
        <f>IF(ISERROR(LARGE(($O45:$W45,$AF45,$AI45:$AN45),AP$1)),0,LARGE(($O45:$W45,$AF45,$AI45:$AN45),AP$1))</f>
        <v>0</v>
      </c>
      <c r="AQ45" s="1">
        <f>IF(ISERROR(LARGE(($O45:$W45,$AF45,$AI45:$AN45),AQ$1)),0,LARGE(($O45:$W45,$AF45,$AI45:$AN45),AQ$1))</f>
        <v>0</v>
      </c>
      <c r="AR45" s="1">
        <f>IF(ISERROR(LARGE(($O45:$W45,$AF45,$AI45:$AN45),AR$1)),0,LARGE(($O45:$W45,$AF45,$AI45:$AN45),AR$1))</f>
        <v>0</v>
      </c>
      <c r="AS45" s="1">
        <f>IF(ISERROR(LARGE(($O45:$W45,$AF45,$AI45:$AN45),AS$1)),0,LARGE(($O45:$W45,$AF45,$AI45:$AN45),AS$1))</f>
        <v>0</v>
      </c>
      <c r="AT45" s="1">
        <f>IF(ISERROR(LARGE(($O45:$W45,$AF45,$AI45:$AN45),AT$1)),0,LARGE(($O45:$W45,$AF45,$AI45:$AN45),AT$1))</f>
        <v>0</v>
      </c>
      <c r="AU45" s="1">
        <f>IF(ISERROR(LARGE(($O45:$W45,$AF45,$AI45:$AN45),AU$1)),0,LARGE(($O45:$W45,$AF45,$AI45:$AN45),AU$1))</f>
        <v>0</v>
      </c>
      <c r="AV45" s="1">
        <f>IF(ISERROR(LARGE(($O45:$W45,$AF45,$AI45:$AN45),AV$1)),0,LARGE(($O45:$W45,$AF45,$AI45:$AN45),AV$1))</f>
        <v>0</v>
      </c>
      <c r="AW45" s="1">
        <f>IF(ISERROR(LARGE(($O45:$W45,$AF45,$AI45:$AN45),AW$1)),0,LARGE(($O45:$W45,$AF45,$AI45:$AN45),AW$1))</f>
        <v>0</v>
      </c>
      <c r="AX45" s="1">
        <f>IF(ISERROR(LARGE(($O45:$W45,$AF45,$AI45:$AN45),AX$1)),0,LARGE(($O45:$W45,$AF45,$AI45:$AN45),AX$1))</f>
        <v>0</v>
      </c>
      <c r="AY45" s="1">
        <f>IF(ISERROR(LARGE(($O45:$W45,$AF45,$AI45:$AN45),AY$1)),0,LARGE(($O45:$W45,$AF45,$AI45:$AN45),AY$1))</f>
        <v>0</v>
      </c>
      <c r="AZ45" s="1">
        <f>IF(ISERROR(LARGE(($O45:$W45,$AF45,$AI45:$AN45),AZ$1)),0,LARGE(($O45:$W45,$AF45,$AI45:$AN45),AZ$1))</f>
        <v>0</v>
      </c>
      <c r="BA45" s="1">
        <f>IF(C45="",0,SUM(O45:AH45))</f>
        <v>75</v>
      </c>
      <c r="BB45" s="1">
        <f>IF(C45="",0,SUM(AO45:AZ45))</f>
        <v>75</v>
      </c>
      <c r="BC45" s="2">
        <f>(IF(OR(C45="",BD45=0),0,BA45/BD45))</f>
        <v>75</v>
      </c>
      <c r="BD45" s="3">
        <f>COUNTA(O45:AH45)</f>
        <v>1</v>
      </c>
      <c r="BE45" s="29"/>
    </row>
    <row r="46" spans="1:57" ht="11.25" customHeight="1">
      <c r="A46" s="206">
        <v>44</v>
      </c>
      <c r="B46" s="54">
        <v>13</v>
      </c>
      <c r="C46" s="13" t="s">
        <v>132</v>
      </c>
      <c r="D46" s="13" t="s">
        <v>22</v>
      </c>
      <c r="E46" s="110">
        <v>4</v>
      </c>
      <c r="F46" s="110">
        <v>4</v>
      </c>
      <c r="G46" s="238"/>
      <c r="H46" s="145"/>
      <c r="I46" s="66">
        <v>50</v>
      </c>
      <c r="J46" s="67">
        <f>(L46+K46)</f>
        <v>0</v>
      </c>
      <c r="K46" s="66">
        <f>0+0+0</f>
        <v>0</v>
      </c>
      <c r="L46" s="109">
        <v>0</v>
      </c>
      <c r="M46" s="71" t="s">
        <v>125</v>
      </c>
      <c r="N46" s="17" t="s">
        <v>45</v>
      </c>
      <c r="O46" s="75">
        <v>75</v>
      </c>
      <c r="P46" s="79"/>
      <c r="Q46" s="208"/>
      <c r="R46" s="74"/>
      <c r="S46" s="79"/>
      <c r="T46" s="79"/>
      <c r="U46" s="79"/>
      <c r="V46" s="74"/>
      <c r="W46" s="79"/>
      <c r="X46" s="83"/>
      <c r="Y46" s="83"/>
      <c r="Z46" s="83"/>
      <c r="AA46" s="83"/>
      <c r="AB46" s="83"/>
      <c r="AC46" s="83"/>
      <c r="AD46" s="83"/>
      <c r="AE46" s="124"/>
      <c r="AF46" s="79"/>
      <c r="AG46" s="124"/>
      <c r="AH46" s="83"/>
      <c r="AI46" s="4">
        <f>IF(ISERROR(LARGE(($X46:$AE46,$AG46:$AH46),AI$1)),0,LARGE(($X46:$AE46,$AG46:$AH46),AI$1))</f>
        <v>0</v>
      </c>
      <c r="AJ46" s="4">
        <f>IF(ISERROR(LARGE(($X46:$AE46,$AG46:$AH46),AJ$1)),0,LARGE(($X46:$AE46,$AG46:$AH46),AJ$1))</f>
        <v>0</v>
      </c>
      <c r="AK46" s="4">
        <f>IF(ISERROR(LARGE(($X46:$AE46,$AG46:$AH46),AK$1)),0,LARGE(($X46:$AE46,$AG46:$AH46),AK$1))</f>
        <v>0</v>
      </c>
      <c r="AL46" s="4">
        <f>IF(ISERROR(LARGE(($X46:$AE46,$AG46:$AH46),AL$1)),0,LARGE(($X46:$AE46,$AG46:$AH46),AL$1))</f>
        <v>0</v>
      </c>
      <c r="AM46" s="4">
        <f>IF(ISERROR(LARGE(($X46:$AE46,$AG46:$AH46),AM$1)),0,LARGE(($X46:$AE46,$AG46:$AH46),AM$1))</f>
        <v>0</v>
      </c>
      <c r="AN46" s="4">
        <f>IF(ISERROR(LARGE(($X46:$AE46,$AG46:$AH46),AN$1)),0,LARGE(($X46:$AE46,$AG46:$AH46),AN$1))</f>
        <v>0</v>
      </c>
      <c r="AO46" s="1">
        <f>IF(ISERROR(LARGE(($O46:$W46,$AF46,$AI46:$AN46),AO$1)),0,LARGE(($O46:$W46,$AF46,$AI46:$AN46),AO$1))</f>
        <v>75</v>
      </c>
      <c r="AP46" s="1">
        <f>IF(ISERROR(LARGE(($O46:$W46,$AF46,$AI46:$AN46),AP$1)),0,LARGE(($O46:$W46,$AF46,$AI46:$AN46),AP$1))</f>
        <v>0</v>
      </c>
      <c r="AQ46" s="1">
        <f>IF(ISERROR(LARGE(($O46:$W46,$AF46,$AI46:$AN46),AQ$1)),0,LARGE(($O46:$W46,$AF46,$AI46:$AN46),AQ$1))</f>
        <v>0</v>
      </c>
      <c r="AR46" s="1">
        <f>IF(ISERROR(LARGE(($O46:$W46,$AF46,$AI46:$AN46),AR$1)),0,LARGE(($O46:$W46,$AF46,$AI46:$AN46),AR$1))</f>
        <v>0</v>
      </c>
      <c r="AS46" s="1">
        <f>IF(ISERROR(LARGE(($O46:$W46,$AF46,$AI46:$AN46),AS$1)),0,LARGE(($O46:$W46,$AF46,$AI46:$AN46),AS$1))</f>
        <v>0</v>
      </c>
      <c r="AT46" s="1">
        <f>IF(ISERROR(LARGE(($O46:$W46,$AF46,$AI46:$AN46),AT$1)),0,LARGE(($O46:$W46,$AF46,$AI46:$AN46),AT$1))</f>
        <v>0</v>
      </c>
      <c r="AU46" s="1">
        <f>IF(ISERROR(LARGE(($O46:$W46,$AF46,$AI46:$AN46),AU$1)),0,LARGE(($O46:$W46,$AF46,$AI46:$AN46),AU$1))</f>
        <v>0</v>
      </c>
      <c r="AV46" s="1">
        <f>IF(ISERROR(LARGE(($O46:$W46,$AF46,$AI46:$AN46),AV$1)),0,LARGE(($O46:$W46,$AF46,$AI46:$AN46),AV$1))</f>
        <v>0</v>
      </c>
      <c r="AW46" s="1">
        <f>IF(ISERROR(LARGE(($O46:$W46,$AF46,$AI46:$AN46),AW$1)),0,LARGE(($O46:$W46,$AF46,$AI46:$AN46),AW$1))</f>
        <v>0</v>
      </c>
      <c r="AX46" s="1">
        <f>IF(ISERROR(LARGE(($O46:$W46,$AF46,$AI46:$AN46),AX$1)),0,LARGE(($O46:$W46,$AF46,$AI46:$AN46),AX$1))</f>
        <v>0</v>
      </c>
      <c r="AY46" s="1">
        <f>IF(ISERROR(LARGE(($O46:$W46,$AF46,$AI46:$AN46),AY$1)),0,LARGE(($O46:$W46,$AF46,$AI46:$AN46),AY$1))</f>
        <v>0</v>
      </c>
      <c r="AZ46" s="1">
        <f>IF(ISERROR(LARGE(($O46:$W46,$AF46,$AI46:$AN46),AZ$1)),0,LARGE(($O46:$W46,$AF46,$AI46:$AN46),AZ$1))</f>
        <v>0</v>
      </c>
      <c r="BA46" s="1">
        <f>IF(C46="",0,SUM(O46:AH46))</f>
        <v>75</v>
      </c>
      <c r="BB46" s="1">
        <f>IF(C46="",0,SUM(AO46:AZ46))</f>
        <v>75</v>
      </c>
      <c r="BC46" s="2">
        <f>(IF(OR(C46="",BD46=0),0,BA46/BD46))</f>
        <v>75</v>
      </c>
      <c r="BD46" s="3">
        <f>COUNTA(O46:AH46)</f>
        <v>1</v>
      </c>
      <c r="BE46" s="29"/>
    </row>
    <row r="47" spans="1:57" ht="11.25" customHeight="1">
      <c r="A47" s="206">
        <v>46</v>
      </c>
      <c r="B47" s="54">
        <v>15</v>
      </c>
      <c r="C47" s="13" t="s">
        <v>134</v>
      </c>
      <c r="D47" s="13" t="s">
        <v>33</v>
      </c>
      <c r="E47" s="110">
        <v>4</v>
      </c>
      <c r="F47" s="110">
        <v>4</v>
      </c>
      <c r="G47" s="238"/>
      <c r="H47" s="145"/>
      <c r="I47" s="66">
        <v>40</v>
      </c>
      <c r="J47" s="67">
        <f>(L47+K47)</f>
        <v>11</v>
      </c>
      <c r="K47" s="66">
        <f>0+0+0</f>
        <v>0</v>
      </c>
      <c r="L47" s="68">
        <v>11</v>
      </c>
      <c r="M47" s="71" t="s">
        <v>126</v>
      </c>
      <c r="N47" s="17" t="s">
        <v>51</v>
      </c>
      <c r="O47" s="75"/>
      <c r="P47" s="79">
        <v>73</v>
      </c>
      <c r="Q47" s="208"/>
      <c r="R47" s="74"/>
      <c r="S47" s="79"/>
      <c r="T47" s="79"/>
      <c r="U47" s="79"/>
      <c r="V47" s="74"/>
      <c r="W47" s="79"/>
      <c r="X47" s="83"/>
      <c r="Y47" s="83"/>
      <c r="Z47" s="83"/>
      <c r="AA47" s="83"/>
      <c r="AB47" s="83"/>
      <c r="AC47" s="83"/>
      <c r="AD47" s="83"/>
      <c r="AE47" s="124"/>
      <c r="AF47" s="79"/>
      <c r="AG47" s="124"/>
      <c r="AH47" s="83"/>
      <c r="AI47" s="4">
        <f>IF(ISERROR(LARGE(($X47:$AE47,$AG47:$AH47),AI$1)),0,LARGE(($X47:$AE47,$AG47:$AH47),AI$1))</f>
        <v>0</v>
      </c>
      <c r="AJ47" s="4">
        <f>IF(ISERROR(LARGE(($X47:$AE47,$AG47:$AH47),AJ$1)),0,LARGE(($X47:$AE47,$AG47:$AH47),AJ$1))</f>
        <v>0</v>
      </c>
      <c r="AK47" s="4">
        <f>IF(ISERROR(LARGE(($X47:$AE47,$AG47:$AH47),AK$1)),0,LARGE(($X47:$AE47,$AG47:$AH47),AK$1))</f>
        <v>0</v>
      </c>
      <c r="AL47" s="4">
        <f>IF(ISERROR(LARGE(($X47:$AE47,$AG47:$AH47),AL$1)),0,LARGE(($X47:$AE47,$AG47:$AH47),AL$1))</f>
        <v>0</v>
      </c>
      <c r="AM47" s="4">
        <f>IF(ISERROR(LARGE(($X47:$AE47,$AG47:$AH47),AM$1)),0,LARGE(($X47:$AE47,$AG47:$AH47),AM$1))</f>
        <v>0</v>
      </c>
      <c r="AN47" s="4">
        <f>IF(ISERROR(LARGE(($X47:$AE47,$AG47:$AH47),AN$1)),0,LARGE(($X47:$AE47,$AG47:$AH47),AN$1))</f>
        <v>0</v>
      </c>
      <c r="AO47" s="1">
        <f>IF(ISERROR(LARGE(($O47:$W47,$AF47,$AI47:$AN47),AO$1)),0,LARGE(($O47:$W47,$AF47,$AI47:$AN47),AO$1))</f>
        <v>73</v>
      </c>
      <c r="AP47" s="1">
        <f>IF(ISERROR(LARGE(($O47:$W47,$AF47,$AI47:$AN47),AP$1)),0,LARGE(($O47:$W47,$AF47,$AI47:$AN47),AP$1))</f>
        <v>0</v>
      </c>
      <c r="AQ47" s="1">
        <f>IF(ISERROR(LARGE(($O47:$W47,$AF47,$AI47:$AN47),AQ$1)),0,LARGE(($O47:$W47,$AF47,$AI47:$AN47),AQ$1))</f>
        <v>0</v>
      </c>
      <c r="AR47" s="1">
        <f>IF(ISERROR(LARGE(($O47:$W47,$AF47,$AI47:$AN47),AR$1)),0,LARGE(($O47:$W47,$AF47,$AI47:$AN47),AR$1))</f>
        <v>0</v>
      </c>
      <c r="AS47" s="1">
        <f>IF(ISERROR(LARGE(($O47:$W47,$AF47,$AI47:$AN47),AS$1)),0,LARGE(($O47:$W47,$AF47,$AI47:$AN47),AS$1))</f>
        <v>0</v>
      </c>
      <c r="AT47" s="1">
        <f>IF(ISERROR(LARGE(($O47:$W47,$AF47,$AI47:$AN47),AT$1)),0,LARGE(($O47:$W47,$AF47,$AI47:$AN47),AT$1))</f>
        <v>0</v>
      </c>
      <c r="AU47" s="1">
        <f>IF(ISERROR(LARGE(($O47:$W47,$AF47,$AI47:$AN47),AU$1)),0,LARGE(($O47:$W47,$AF47,$AI47:$AN47),AU$1))</f>
        <v>0</v>
      </c>
      <c r="AV47" s="1">
        <f>IF(ISERROR(LARGE(($O47:$W47,$AF47,$AI47:$AN47),AV$1)),0,LARGE(($O47:$W47,$AF47,$AI47:$AN47),AV$1))</f>
        <v>0</v>
      </c>
      <c r="AW47" s="1">
        <f>IF(ISERROR(LARGE(($O47:$W47,$AF47,$AI47:$AN47),AW$1)),0,LARGE(($O47:$W47,$AF47,$AI47:$AN47),AW$1))</f>
        <v>0</v>
      </c>
      <c r="AX47" s="1">
        <f>IF(ISERROR(LARGE(($O47:$W47,$AF47,$AI47:$AN47),AX$1)),0,LARGE(($O47:$W47,$AF47,$AI47:$AN47),AX$1))</f>
        <v>0</v>
      </c>
      <c r="AY47" s="1">
        <f>IF(ISERROR(LARGE(($O47:$W47,$AF47,$AI47:$AN47),AY$1)),0,LARGE(($O47:$W47,$AF47,$AI47:$AN47),AY$1))</f>
        <v>0</v>
      </c>
      <c r="AZ47" s="1">
        <f>IF(ISERROR(LARGE(($O47:$W47,$AF47,$AI47:$AN47),AZ$1)),0,LARGE(($O47:$W47,$AF47,$AI47:$AN47),AZ$1))</f>
        <v>0</v>
      </c>
      <c r="BA47" s="1">
        <f>IF(C47="",0,SUM(O47:AH47))</f>
        <v>73</v>
      </c>
      <c r="BB47" s="1">
        <f>IF(C47="",0,SUM(AO47:AZ47))</f>
        <v>73</v>
      </c>
      <c r="BC47" s="2">
        <f>(IF(OR(C47="",BD47=0),0,BA47/BD47))</f>
        <v>73</v>
      </c>
      <c r="BD47" s="3">
        <f>COUNTA(O47:AH47)</f>
        <v>1</v>
      </c>
      <c r="BE47" s="29"/>
    </row>
    <row r="48" spans="1:57" ht="11.25" customHeight="1">
      <c r="A48" s="206">
        <v>46</v>
      </c>
      <c r="B48" s="54">
        <v>12</v>
      </c>
      <c r="C48" s="13" t="s">
        <v>199</v>
      </c>
      <c r="D48" s="13" t="s">
        <v>54</v>
      </c>
      <c r="E48" s="110">
        <v>3</v>
      </c>
      <c r="F48" s="110">
        <v>3</v>
      </c>
      <c r="G48" s="238"/>
      <c r="H48" s="142" t="s">
        <v>275</v>
      </c>
      <c r="I48" s="67">
        <v>40</v>
      </c>
      <c r="J48" s="67">
        <f>(L48+K48)</f>
        <v>18</v>
      </c>
      <c r="K48" s="66">
        <f>0+0+0</f>
        <v>0</v>
      </c>
      <c r="L48" s="68">
        <v>18</v>
      </c>
      <c r="M48" s="71" t="s">
        <v>126</v>
      </c>
      <c r="N48" s="17" t="s">
        <v>37</v>
      </c>
      <c r="O48" s="75">
        <v>73</v>
      </c>
      <c r="P48" s="79"/>
      <c r="Q48" s="208"/>
      <c r="R48" s="74"/>
      <c r="S48" s="79"/>
      <c r="T48" s="79"/>
      <c r="U48" s="79"/>
      <c r="V48" s="74"/>
      <c r="W48" s="79"/>
      <c r="X48" s="83"/>
      <c r="Y48" s="83"/>
      <c r="Z48" s="83"/>
      <c r="AA48" s="83"/>
      <c r="AB48" s="83"/>
      <c r="AC48" s="83"/>
      <c r="AD48" s="83"/>
      <c r="AE48" s="124"/>
      <c r="AF48" s="79"/>
      <c r="AG48" s="124"/>
      <c r="AH48" s="83"/>
      <c r="AI48" s="4">
        <f>IF(ISERROR(LARGE(($X48:$AE48,$AG48:$AH48),AI$1)),0,LARGE(($X48:$AE48,$AG48:$AH48),AI$1))</f>
        <v>0</v>
      </c>
      <c r="AJ48" s="4">
        <f>IF(ISERROR(LARGE(($X48:$AE48,$AG48:$AH48),AJ$1)),0,LARGE(($X48:$AE48,$AG48:$AH48),AJ$1))</f>
        <v>0</v>
      </c>
      <c r="AK48" s="4">
        <f>IF(ISERROR(LARGE(($X48:$AE48,$AG48:$AH48),AK$1)),0,LARGE(($X48:$AE48,$AG48:$AH48),AK$1))</f>
        <v>0</v>
      </c>
      <c r="AL48" s="4">
        <f>IF(ISERROR(LARGE(($X48:$AE48,$AG48:$AH48),AL$1)),0,LARGE(($X48:$AE48,$AG48:$AH48),AL$1))</f>
        <v>0</v>
      </c>
      <c r="AM48" s="4">
        <f>IF(ISERROR(LARGE(($X48:$AE48,$AG48:$AH48),AM$1)),0,LARGE(($X48:$AE48,$AG48:$AH48),AM$1))</f>
        <v>0</v>
      </c>
      <c r="AN48" s="4">
        <f>IF(ISERROR(LARGE(($X48:$AE48,$AG48:$AH48),AN$1)),0,LARGE(($X48:$AE48,$AG48:$AH48),AN$1))</f>
        <v>0</v>
      </c>
      <c r="AO48" s="1">
        <f>IF(ISERROR(LARGE(($O48:$W48,$AF48,$AI48:$AN48),AO$1)),0,LARGE(($O48:$W48,$AF48,$AI48:$AN48),AO$1))</f>
        <v>73</v>
      </c>
      <c r="AP48" s="1">
        <f>IF(ISERROR(LARGE(($O48:$W48,$AF48,$AI48:$AN48),AP$1)),0,LARGE(($O48:$W48,$AF48,$AI48:$AN48),AP$1))</f>
        <v>0</v>
      </c>
      <c r="AQ48" s="1">
        <f>IF(ISERROR(LARGE(($O48:$W48,$AF48,$AI48:$AN48),AQ$1)),0,LARGE(($O48:$W48,$AF48,$AI48:$AN48),AQ$1))</f>
        <v>0</v>
      </c>
      <c r="AR48" s="1">
        <f>IF(ISERROR(LARGE(($O48:$W48,$AF48,$AI48:$AN48),AR$1)),0,LARGE(($O48:$W48,$AF48,$AI48:$AN48),AR$1))</f>
        <v>0</v>
      </c>
      <c r="AS48" s="1">
        <f>IF(ISERROR(LARGE(($O48:$W48,$AF48,$AI48:$AN48),AS$1)),0,LARGE(($O48:$W48,$AF48,$AI48:$AN48),AS$1))</f>
        <v>0</v>
      </c>
      <c r="AT48" s="1">
        <f>IF(ISERROR(LARGE(($O48:$W48,$AF48,$AI48:$AN48),AT$1)),0,LARGE(($O48:$W48,$AF48,$AI48:$AN48),AT$1))</f>
        <v>0</v>
      </c>
      <c r="AU48" s="1">
        <f>IF(ISERROR(LARGE(($O48:$W48,$AF48,$AI48:$AN48),AU$1)),0,LARGE(($O48:$W48,$AF48,$AI48:$AN48),AU$1))</f>
        <v>0</v>
      </c>
      <c r="AV48" s="1">
        <f>IF(ISERROR(LARGE(($O48:$W48,$AF48,$AI48:$AN48),AV$1)),0,LARGE(($O48:$W48,$AF48,$AI48:$AN48),AV$1))</f>
        <v>0</v>
      </c>
      <c r="AW48" s="1">
        <f>IF(ISERROR(LARGE(($O48:$W48,$AF48,$AI48:$AN48),AW$1)),0,LARGE(($O48:$W48,$AF48,$AI48:$AN48),AW$1))</f>
        <v>0</v>
      </c>
      <c r="AX48" s="1">
        <f>IF(ISERROR(LARGE(($O48:$W48,$AF48,$AI48:$AN48),AX$1)),0,LARGE(($O48:$W48,$AF48,$AI48:$AN48),AX$1))</f>
        <v>0</v>
      </c>
      <c r="AY48" s="1">
        <f>IF(ISERROR(LARGE(($O48:$W48,$AF48,$AI48:$AN48),AY$1)),0,LARGE(($O48:$W48,$AF48,$AI48:$AN48),AY$1))</f>
        <v>0</v>
      </c>
      <c r="AZ48" s="1">
        <f>IF(ISERROR(LARGE(($O48:$W48,$AF48,$AI48:$AN48),AZ$1)),0,LARGE(($O48:$W48,$AF48,$AI48:$AN48),AZ$1))</f>
        <v>0</v>
      </c>
      <c r="BA48" s="1">
        <f>IF(C48="",0,SUM(O48:AH48))</f>
        <v>73</v>
      </c>
      <c r="BB48" s="1">
        <f>IF(C48="",0,SUM(AO48:AZ48))</f>
        <v>73</v>
      </c>
      <c r="BC48" s="2">
        <f>(IF(OR(C48="",BD48=0),0,BA48/BD48))</f>
        <v>73</v>
      </c>
      <c r="BD48" s="3">
        <f>COUNTA(O48:AH48)</f>
        <v>1</v>
      </c>
      <c r="BE48" s="29"/>
    </row>
    <row r="49" spans="1:57" ht="11.25" customHeight="1">
      <c r="A49" s="206">
        <v>48</v>
      </c>
      <c r="B49" s="54">
        <v>16</v>
      </c>
      <c r="C49" s="13" t="s">
        <v>350</v>
      </c>
      <c r="D49" s="13" t="s">
        <v>4</v>
      </c>
      <c r="E49" s="110">
        <v>4</v>
      </c>
      <c r="F49" s="110">
        <v>4</v>
      </c>
      <c r="G49" s="238"/>
      <c r="H49" s="145"/>
      <c r="I49" s="67">
        <v>40</v>
      </c>
      <c r="J49" s="67">
        <f>(L49+K49)</f>
        <v>0</v>
      </c>
      <c r="K49" s="66">
        <f>0+0+0</f>
        <v>0</v>
      </c>
      <c r="L49" s="68">
        <v>0</v>
      </c>
      <c r="M49" s="71" t="s">
        <v>126</v>
      </c>
      <c r="N49" s="17" t="s">
        <v>51</v>
      </c>
      <c r="O49" s="75"/>
      <c r="P49" s="79">
        <v>72</v>
      </c>
      <c r="Q49" s="208"/>
      <c r="R49" s="74"/>
      <c r="S49" s="79"/>
      <c r="T49" s="79"/>
      <c r="U49" s="79"/>
      <c r="V49" s="74"/>
      <c r="W49" s="79"/>
      <c r="X49" s="83"/>
      <c r="Y49" s="83"/>
      <c r="Z49" s="83"/>
      <c r="AA49" s="83"/>
      <c r="AB49" s="83"/>
      <c r="AC49" s="83"/>
      <c r="AD49" s="83"/>
      <c r="AE49" s="124"/>
      <c r="AF49" s="79"/>
      <c r="AG49" s="124"/>
      <c r="AH49" s="83"/>
      <c r="AI49" s="4">
        <f>IF(ISERROR(LARGE(($X49:$AE49,$AG49:$AH49),AI$1)),0,LARGE(($X49:$AE49,$AG49:$AH49),AI$1))</f>
        <v>0</v>
      </c>
      <c r="AJ49" s="4">
        <f>IF(ISERROR(LARGE(($X49:$AE49,$AG49:$AH49),AJ$1)),0,LARGE(($X49:$AE49,$AG49:$AH49),AJ$1))</f>
        <v>0</v>
      </c>
      <c r="AK49" s="4">
        <f>IF(ISERROR(LARGE(($X49:$AE49,$AG49:$AH49),AK$1)),0,LARGE(($X49:$AE49,$AG49:$AH49),AK$1))</f>
        <v>0</v>
      </c>
      <c r="AL49" s="4">
        <f>IF(ISERROR(LARGE(($X49:$AE49,$AG49:$AH49),AL$1)),0,LARGE(($X49:$AE49,$AG49:$AH49),AL$1))</f>
        <v>0</v>
      </c>
      <c r="AM49" s="4">
        <f>IF(ISERROR(LARGE(($X49:$AE49,$AG49:$AH49),AM$1)),0,LARGE(($X49:$AE49,$AG49:$AH49),AM$1))</f>
        <v>0</v>
      </c>
      <c r="AN49" s="4">
        <f>IF(ISERROR(LARGE(($X49:$AE49,$AG49:$AH49),AN$1)),0,LARGE(($X49:$AE49,$AG49:$AH49),AN$1))</f>
        <v>0</v>
      </c>
      <c r="AO49" s="1">
        <f>IF(ISERROR(LARGE(($O49:$W49,$AF49,$AI49:$AN49),AO$1)),0,LARGE(($O49:$W49,$AF49,$AI49:$AN49),AO$1))</f>
        <v>72</v>
      </c>
      <c r="AP49" s="1">
        <f>IF(ISERROR(LARGE(($O49:$W49,$AF49,$AI49:$AN49),AP$1)),0,LARGE(($O49:$W49,$AF49,$AI49:$AN49),AP$1))</f>
        <v>0</v>
      </c>
      <c r="AQ49" s="1">
        <f>IF(ISERROR(LARGE(($O49:$W49,$AF49,$AI49:$AN49),AQ$1)),0,LARGE(($O49:$W49,$AF49,$AI49:$AN49),AQ$1))</f>
        <v>0</v>
      </c>
      <c r="AR49" s="1">
        <f>IF(ISERROR(LARGE(($O49:$W49,$AF49,$AI49:$AN49),AR$1)),0,LARGE(($O49:$W49,$AF49,$AI49:$AN49),AR$1))</f>
        <v>0</v>
      </c>
      <c r="AS49" s="1">
        <f>IF(ISERROR(LARGE(($O49:$W49,$AF49,$AI49:$AN49),AS$1)),0,LARGE(($O49:$W49,$AF49,$AI49:$AN49),AS$1))</f>
        <v>0</v>
      </c>
      <c r="AT49" s="1">
        <f>IF(ISERROR(LARGE(($O49:$W49,$AF49,$AI49:$AN49),AT$1)),0,LARGE(($O49:$W49,$AF49,$AI49:$AN49),AT$1))</f>
        <v>0</v>
      </c>
      <c r="AU49" s="1">
        <f>IF(ISERROR(LARGE(($O49:$W49,$AF49,$AI49:$AN49),AU$1)),0,LARGE(($O49:$W49,$AF49,$AI49:$AN49),AU$1))</f>
        <v>0</v>
      </c>
      <c r="AV49" s="1">
        <f>IF(ISERROR(LARGE(($O49:$W49,$AF49,$AI49:$AN49),AV$1)),0,LARGE(($O49:$W49,$AF49,$AI49:$AN49),AV$1))</f>
        <v>0</v>
      </c>
      <c r="AW49" s="1">
        <f>IF(ISERROR(LARGE(($O49:$W49,$AF49,$AI49:$AN49),AW$1)),0,LARGE(($O49:$W49,$AF49,$AI49:$AN49),AW$1))</f>
        <v>0</v>
      </c>
      <c r="AX49" s="1">
        <f>IF(ISERROR(LARGE(($O49:$W49,$AF49,$AI49:$AN49),AX$1)),0,LARGE(($O49:$W49,$AF49,$AI49:$AN49),AX$1))</f>
        <v>0</v>
      </c>
      <c r="AY49" s="1">
        <f>IF(ISERROR(LARGE(($O49:$W49,$AF49,$AI49:$AN49),AY$1)),0,LARGE(($O49:$W49,$AF49,$AI49:$AN49),AY$1))</f>
        <v>0</v>
      </c>
      <c r="AZ49" s="1">
        <f>IF(ISERROR(LARGE(($O49:$W49,$AF49,$AI49:$AN49),AZ$1)),0,LARGE(($O49:$W49,$AF49,$AI49:$AN49),AZ$1))</f>
        <v>0</v>
      </c>
      <c r="BA49" s="1">
        <f>IF(C49="",0,SUM(O49:AH49))</f>
        <v>72</v>
      </c>
      <c r="BB49" s="1">
        <f>IF(C49="",0,SUM(AO49:AZ49))</f>
        <v>72</v>
      </c>
      <c r="BC49" s="2">
        <f>(IF(OR(C49="",BD49=0),0,BA49/BD49))</f>
        <v>72</v>
      </c>
      <c r="BD49" s="3">
        <f>COUNTA(O49:AH49)</f>
        <v>1</v>
      </c>
      <c r="BE49" s="29"/>
    </row>
    <row r="50" spans="1:57" ht="11.25" customHeight="1">
      <c r="A50" s="206">
        <v>48</v>
      </c>
      <c r="B50" s="54">
        <v>16</v>
      </c>
      <c r="C50" s="13" t="s">
        <v>86</v>
      </c>
      <c r="D50" s="13" t="s">
        <v>50</v>
      </c>
      <c r="E50" s="110">
        <v>4</v>
      </c>
      <c r="F50" s="110">
        <v>4</v>
      </c>
      <c r="G50" s="238"/>
      <c r="H50" s="145"/>
      <c r="I50" s="78">
        <v>50</v>
      </c>
      <c r="J50" s="67">
        <f>(L50+K50)</f>
        <v>12</v>
      </c>
      <c r="K50" s="66">
        <f>0+0+0</f>
        <v>0</v>
      </c>
      <c r="L50" s="68">
        <v>12</v>
      </c>
      <c r="M50" s="226" t="s">
        <v>125</v>
      </c>
      <c r="N50" s="17" t="s">
        <v>45</v>
      </c>
      <c r="O50" s="75">
        <v>72</v>
      </c>
      <c r="P50" s="79"/>
      <c r="Q50" s="208"/>
      <c r="R50" s="74"/>
      <c r="S50" s="79"/>
      <c r="T50" s="79"/>
      <c r="U50" s="79"/>
      <c r="V50" s="74"/>
      <c r="W50" s="79"/>
      <c r="X50" s="83"/>
      <c r="Y50" s="83"/>
      <c r="Z50" s="83"/>
      <c r="AA50" s="83"/>
      <c r="AB50" s="83"/>
      <c r="AC50" s="83"/>
      <c r="AD50" s="83"/>
      <c r="AE50" s="124"/>
      <c r="AF50" s="79"/>
      <c r="AG50" s="124"/>
      <c r="AH50" s="83"/>
      <c r="AI50" s="4">
        <f>IF(ISERROR(LARGE(($X50:$AE50,$AG50:$AH50),AI$1)),0,LARGE(($X50:$AE50,$AG50:$AH50),AI$1))</f>
        <v>0</v>
      </c>
      <c r="AJ50" s="4">
        <f>IF(ISERROR(LARGE(($X50:$AE50,$AG50:$AH50),AJ$1)),0,LARGE(($X50:$AE50,$AG50:$AH50),AJ$1))</f>
        <v>0</v>
      </c>
      <c r="AK50" s="4">
        <f>IF(ISERROR(LARGE(($X50:$AE50,$AG50:$AH50),AK$1)),0,LARGE(($X50:$AE50,$AG50:$AH50),AK$1))</f>
        <v>0</v>
      </c>
      <c r="AL50" s="4">
        <f>IF(ISERROR(LARGE(($X50:$AE50,$AG50:$AH50),AL$1)),0,LARGE(($X50:$AE50,$AG50:$AH50),AL$1))</f>
        <v>0</v>
      </c>
      <c r="AM50" s="4">
        <f>IF(ISERROR(LARGE(($X50:$AE50,$AG50:$AH50),AM$1)),0,LARGE(($X50:$AE50,$AG50:$AH50),AM$1))</f>
        <v>0</v>
      </c>
      <c r="AN50" s="4">
        <f>IF(ISERROR(LARGE(($X50:$AE50,$AG50:$AH50),AN$1)),0,LARGE(($X50:$AE50,$AG50:$AH50),AN$1))</f>
        <v>0</v>
      </c>
      <c r="AO50" s="1">
        <f>IF(ISERROR(LARGE(($O50:$W50,$AF50,$AI50:$AN50),AO$1)),0,LARGE(($O50:$W50,$AF50,$AI50:$AN50),AO$1))</f>
        <v>72</v>
      </c>
      <c r="AP50" s="1">
        <f>IF(ISERROR(LARGE(($O50:$W50,$AF50,$AI50:$AN50),AP$1)),0,LARGE(($O50:$W50,$AF50,$AI50:$AN50),AP$1))</f>
        <v>0</v>
      </c>
      <c r="AQ50" s="1">
        <f>IF(ISERROR(LARGE(($O50:$W50,$AF50,$AI50:$AN50),AQ$1)),0,LARGE(($O50:$W50,$AF50,$AI50:$AN50),AQ$1))</f>
        <v>0</v>
      </c>
      <c r="AR50" s="1">
        <f>IF(ISERROR(LARGE(($O50:$W50,$AF50,$AI50:$AN50),AR$1)),0,LARGE(($O50:$W50,$AF50,$AI50:$AN50),AR$1))</f>
        <v>0</v>
      </c>
      <c r="AS50" s="1">
        <f>IF(ISERROR(LARGE(($O50:$W50,$AF50,$AI50:$AN50),AS$1)),0,LARGE(($O50:$W50,$AF50,$AI50:$AN50),AS$1))</f>
        <v>0</v>
      </c>
      <c r="AT50" s="1">
        <f>IF(ISERROR(LARGE(($O50:$W50,$AF50,$AI50:$AN50),AT$1)),0,LARGE(($O50:$W50,$AF50,$AI50:$AN50),AT$1))</f>
        <v>0</v>
      </c>
      <c r="AU50" s="1">
        <f>IF(ISERROR(LARGE(($O50:$W50,$AF50,$AI50:$AN50),AU$1)),0,LARGE(($O50:$W50,$AF50,$AI50:$AN50),AU$1))</f>
        <v>0</v>
      </c>
      <c r="AV50" s="1">
        <f>IF(ISERROR(LARGE(($O50:$W50,$AF50,$AI50:$AN50),AV$1)),0,LARGE(($O50:$W50,$AF50,$AI50:$AN50),AV$1))</f>
        <v>0</v>
      </c>
      <c r="AW50" s="1">
        <f>IF(ISERROR(LARGE(($O50:$W50,$AF50,$AI50:$AN50),AW$1)),0,LARGE(($O50:$W50,$AF50,$AI50:$AN50),AW$1))</f>
        <v>0</v>
      </c>
      <c r="AX50" s="1">
        <f>IF(ISERROR(LARGE(($O50:$W50,$AF50,$AI50:$AN50),AX$1)),0,LARGE(($O50:$W50,$AF50,$AI50:$AN50),AX$1))</f>
        <v>0</v>
      </c>
      <c r="AY50" s="1">
        <f>IF(ISERROR(LARGE(($O50:$W50,$AF50,$AI50:$AN50),AY$1)),0,LARGE(($O50:$W50,$AF50,$AI50:$AN50),AY$1))</f>
        <v>0</v>
      </c>
      <c r="AZ50" s="1">
        <f>IF(ISERROR(LARGE(($O50:$W50,$AF50,$AI50:$AN50),AZ$1)),0,LARGE(($O50:$W50,$AF50,$AI50:$AN50),AZ$1))</f>
        <v>0</v>
      </c>
      <c r="BA50" s="1">
        <f>IF(C50="",0,SUM(O50:AH50))</f>
        <v>72</v>
      </c>
      <c r="BB50" s="1">
        <f>IF(C50="",0,SUM(AO50:AZ50))</f>
        <v>72</v>
      </c>
      <c r="BC50" s="2">
        <f>(IF(OR(C50="",BD50=0),0,BA50/BD50))</f>
        <v>72</v>
      </c>
      <c r="BD50" s="3">
        <f>COUNTA(O50:AH50)</f>
        <v>1</v>
      </c>
      <c r="BE50" s="29"/>
    </row>
    <row r="51" spans="1:57" ht="11.25" customHeight="1">
      <c r="A51" s="206">
        <v>50</v>
      </c>
      <c r="B51" s="54">
        <v>18</v>
      </c>
      <c r="C51" s="13" t="s">
        <v>71</v>
      </c>
      <c r="D51" s="13" t="s">
        <v>44</v>
      </c>
      <c r="E51" s="110">
        <v>4</v>
      </c>
      <c r="F51" s="110">
        <v>4</v>
      </c>
      <c r="G51" s="238"/>
      <c r="H51" s="145"/>
      <c r="I51" s="66">
        <v>40</v>
      </c>
      <c r="J51" s="67">
        <f>(L51+K51)</f>
        <v>0</v>
      </c>
      <c r="K51" s="66">
        <f>0+0+0</f>
        <v>0</v>
      </c>
      <c r="L51" s="68">
        <v>0</v>
      </c>
      <c r="M51" s="71" t="s">
        <v>126</v>
      </c>
      <c r="N51" s="17" t="s">
        <v>20</v>
      </c>
      <c r="O51" s="75"/>
      <c r="P51" s="79">
        <v>71</v>
      </c>
      <c r="Q51" s="208"/>
      <c r="R51" s="74"/>
      <c r="S51" s="79"/>
      <c r="T51" s="79"/>
      <c r="U51" s="79"/>
      <c r="V51" s="74"/>
      <c r="W51" s="79"/>
      <c r="X51" s="83"/>
      <c r="Y51" s="83"/>
      <c r="Z51" s="83"/>
      <c r="AA51" s="83"/>
      <c r="AB51" s="83"/>
      <c r="AC51" s="83"/>
      <c r="AD51" s="83"/>
      <c r="AE51" s="124"/>
      <c r="AF51" s="79"/>
      <c r="AG51" s="124"/>
      <c r="AH51" s="83"/>
      <c r="AI51" s="4">
        <f>IF(ISERROR(LARGE(($X51:$AE51,$AG51:$AH51),AI$1)),0,LARGE(($X51:$AE51,$AG51:$AH51),AI$1))</f>
        <v>0</v>
      </c>
      <c r="AJ51" s="4">
        <f>IF(ISERROR(LARGE(($X51:$AE51,$AG51:$AH51),AJ$1)),0,LARGE(($X51:$AE51,$AG51:$AH51),AJ$1))</f>
        <v>0</v>
      </c>
      <c r="AK51" s="4">
        <f>IF(ISERROR(LARGE(($X51:$AE51,$AG51:$AH51),AK$1)),0,LARGE(($X51:$AE51,$AG51:$AH51),AK$1))</f>
        <v>0</v>
      </c>
      <c r="AL51" s="4">
        <f>IF(ISERROR(LARGE(($X51:$AE51,$AG51:$AH51),AL$1)),0,LARGE(($X51:$AE51,$AG51:$AH51),AL$1))</f>
        <v>0</v>
      </c>
      <c r="AM51" s="4">
        <f>IF(ISERROR(LARGE(($X51:$AE51,$AG51:$AH51),AM$1)),0,LARGE(($X51:$AE51,$AG51:$AH51),AM$1))</f>
        <v>0</v>
      </c>
      <c r="AN51" s="4">
        <f>IF(ISERROR(LARGE(($X51:$AE51,$AG51:$AH51),AN$1)),0,LARGE(($X51:$AE51,$AG51:$AH51),AN$1))</f>
        <v>0</v>
      </c>
      <c r="AO51" s="1">
        <f>IF(ISERROR(LARGE(($O51:$W51,$AF51,$AI51:$AN51),AO$1)),0,LARGE(($O51:$W51,$AF51,$AI51:$AN51),AO$1))</f>
        <v>71</v>
      </c>
      <c r="AP51" s="1">
        <f>IF(ISERROR(LARGE(($O51:$W51,$AF51,$AI51:$AN51),AP$1)),0,LARGE(($O51:$W51,$AF51,$AI51:$AN51),AP$1))</f>
        <v>0</v>
      </c>
      <c r="AQ51" s="1">
        <f>IF(ISERROR(LARGE(($O51:$W51,$AF51,$AI51:$AN51),AQ$1)),0,LARGE(($O51:$W51,$AF51,$AI51:$AN51),AQ$1))</f>
        <v>0</v>
      </c>
      <c r="AR51" s="1">
        <f>IF(ISERROR(LARGE(($O51:$W51,$AF51,$AI51:$AN51),AR$1)),0,LARGE(($O51:$W51,$AF51,$AI51:$AN51),AR$1))</f>
        <v>0</v>
      </c>
      <c r="AS51" s="1">
        <f>IF(ISERROR(LARGE(($O51:$W51,$AF51,$AI51:$AN51),AS$1)),0,LARGE(($O51:$W51,$AF51,$AI51:$AN51),AS$1))</f>
        <v>0</v>
      </c>
      <c r="AT51" s="1">
        <f>IF(ISERROR(LARGE(($O51:$W51,$AF51,$AI51:$AN51),AT$1)),0,LARGE(($O51:$W51,$AF51,$AI51:$AN51),AT$1))</f>
        <v>0</v>
      </c>
      <c r="AU51" s="1">
        <f>IF(ISERROR(LARGE(($O51:$W51,$AF51,$AI51:$AN51),AU$1)),0,LARGE(($O51:$W51,$AF51,$AI51:$AN51),AU$1))</f>
        <v>0</v>
      </c>
      <c r="AV51" s="1">
        <f>IF(ISERROR(LARGE(($O51:$W51,$AF51,$AI51:$AN51),AV$1)),0,LARGE(($O51:$W51,$AF51,$AI51:$AN51),AV$1))</f>
        <v>0</v>
      </c>
      <c r="AW51" s="1">
        <f>IF(ISERROR(LARGE(($O51:$W51,$AF51,$AI51:$AN51),AW$1)),0,LARGE(($O51:$W51,$AF51,$AI51:$AN51),AW$1))</f>
        <v>0</v>
      </c>
      <c r="AX51" s="1">
        <f>IF(ISERROR(LARGE(($O51:$W51,$AF51,$AI51:$AN51),AX$1)),0,LARGE(($O51:$W51,$AF51,$AI51:$AN51),AX$1))</f>
        <v>0</v>
      </c>
      <c r="AY51" s="1">
        <f>IF(ISERROR(LARGE(($O51:$W51,$AF51,$AI51:$AN51),AY$1)),0,LARGE(($O51:$W51,$AF51,$AI51:$AN51),AY$1))</f>
        <v>0</v>
      </c>
      <c r="AZ51" s="1">
        <f>IF(ISERROR(LARGE(($O51:$W51,$AF51,$AI51:$AN51),AZ$1)),0,LARGE(($O51:$W51,$AF51,$AI51:$AN51),AZ$1))</f>
        <v>0</v>
      </c>
      <c r="BA51" s="1">
        <f>IF(C51="",0,SUM(O51:AH51))</f>
        <v>71</v>
      </c>
      <c r="BB51" s="1">
        <f>IF(C51="",0,SUM(AO51:AZ51))</f>
        <v>71</v>
      </c>
      <c r="BC51" s="2">
        <f>(IF(OR(C51="",BD51=0),0,BA51/BD51))</f>
        <v>71</v>
      </c>
      <c r="BD51" s="3">
        <f>COUNTA(O51:AH51)</f>
        <v>1</v>
      </c>
      <c r="BE51" s="29"/>
    </row>
    <row r="52" spans="1:57" ht="11.25" customHeight="1">
      <c r="A52" s="206">
        <v>51</v>
      </c>
      <c r="B52" s="54">
        <v>9</v>
      </c>
      <c r="C52" s="13" t="s">
        <v>64</v>
      </c>
      <c r="D52" s="13" t="s">
        <v>43</v>
      </c>
      <c r="E52" s="110">
        <v>5</v>
      </c>
      <c r="F52" s="110">
        <v>5</v>
      </c>
      <c r="G52" s="238"/>
      <c r="H52" s="142" t="s">
        <v>275</v>
      </c>
      <c r="I52" s="66">
        <v>40</v>
      </c>
      <c r="J52" s="67">
        <f>(L52+K52)</f>
        <v>14</v>
      </c>
      <c r="K52" s="66">
        <f>6+0+0</f>
        <v>6</v>
      </c>
      <c r="L52" s="68">
        <v>8</v>
      </c>
      <c r="M52" s="71" t="s">
        <v>126</v>
      </c>
      <c r="N52" s="17" t="s">
        <v>37</v>
      </c>
      <c r="O52" s="75">
        <v>70</v>
      </c>
      <c r="P52" s="79"/>
      <c r="Q52" s="208"/>
      <c r="R52" s="74"/>
      <c r="S52" s="79"/>
      <c r="T52" s="79"/>
      <c r="U52" s="79"/>
      <c r="V52" s="74"/>
      <c r="W52" s="79"/>
      <c r="X52" s="83"/>
      <c r="Y52" s="83"/>
      <c r="Z52" s="83"/>
      <c r="AA52" s="83"/>
      <c r="AB52" s="83"/>
      <c r="AC52" s="83"/>
      <c r="AD52" s="83"/>
      <c r="AE52" s="124"/>
      <c r="AF52" s="79"/>
      <c r="AG52" s="124"/>
      <c r="AH52" s="83"/>
      <c r="AI52" s="4">
        <f>IF(ISERROR(LARGE(($X52:$AE52,$AG52:$AH52),AI$1)),0,LARGE(($X52:$AE52,$AG52:$AH52),AI$1))</f>
        <v>0</v>
      </c>
      <c r="AJ52" s="4">
        <f>IF(ISERROR(LARGE(($X52:$AE52,$AG52:$AH52),AJ$1)),0,LARGE(($X52:$AE52,$AG52:$AH52),AJ$1))</f>
        <v>0</v>
      </c>
      <c r="AK52" s="4">
        <f>IF(ISERROR(LARGE(($X52:$AE52,$AG52:$AH52),AK$1)),0,LARGE(($X52:$AE52,$AG52:$AH52),AK$1))</f>
        <v>0</v>
      </c>
      <c r="AL52" s="4">
        <f>IF(ISERROR(LARGE(($X52:$AE52,$AG52:$AH52),AL$1)),0,LARGE(($X52:$AE52,$AG52:$AH52),AL$1))</f>
        <v>0</v>
      </c>
      <c r="AM52" s="4">
        <f>IF(ISERROR(LARGE(($X52:$AE52,$AG52:$AH52),AM$1)),0,LARGE(($X52:$AE52,$AG52:$AH52),AM$1))</f>
        <v>0</v>
      </c>
      <c r="AN52" s="4">
        <f>IF(ISERROR(LARGE(($X52:$AE52,$AG52:$AH52),AN$1)),0,LARGE(($X52:$AE52,$AG52:$AH52),AN$1))</f>
        <v>0</v>
      </c>
      <c r="AO52" s="1">
        <f>IF(ISERROR(LARGE(($O52:$W52,$AF52,$AI52:$AN52),AO$1)),0,LARGE(($O52:$W52,$AF52,$AI52:$AN52),AO$1))</f>
        <v>70</v>
      </c>
      <c r="AP52" s="1">
        <f>IF(ISERROR(LARGE(($O52:$W52,$AF52,$AI52:$AN52),AP$1)),0,LARGE(($O52:$W52,$AF52,$AI52:$AN52),AP$1))</f>
        <v>0</v>
      </c>
      <c r="AQ52" s="1">
        <f>IF(ISERROR(LARGE(($O52:$W52,$AF52,$AI52:$AN52),AQ$1)),0,LARGE(($O52:$W52,$AF52,$AI52:$AN52),AQ$1))</f>
        <v>0</v>
      </c>
      <c r="AR52" s="1">
        <f>IF(ISERROR(LARGE(($O52:$W52,$AF52,$AI52:$AN52),AR$1)),0,LARGE(($O52:$W52,$AF52,$AI52:$AN52),AR$1))</f>
        <v>0</v>
      </c>
      <c r="AS52" s="1">
        <f>IF(ISERROR(LARGE(($O52:$W52,$AF52,$AI52:$AN52),AS$1)),0,LARGE(($O52:$W52,$AF52,$AI52:$AN52),AS$1))</f>
        <v>0</v>
      </c>
      <c r="AT52" s="1">
        <f>IF(ISERROR(LARGE(($O52:$W52,$AF52,$AI52:$AN52),AT$1)),0,LARGE(($O52:$W52,$AF52,$AI52:$AN52),AT$1))</f>
        <v>0</v>
      </c>
      <c r="AU52" s="1">
        <f>IF(ISERROR(LARGE(($O52:$W52,$AF52,$AI52:$AN52),AU$1)),0,LARGE(($O52:$W52,$AF52,$AI52:$AN52),AU$1))</f>
        <v>0</v>
      </c>
      <c r="AV52" s="1">
        <f>IF(ISERROR(LARGE(($O52:$W52,$AF52,$AI52:$AN52),AV$1)),0,LARGE(($O52:$W52,$AF52,$AI52:$AN52),AV$1))</f>
        <v>0</v>
      </c>
      <c r="AW52" s="1">
        <f>IF(ISERROR(LARGE(($O52:$W52,$AF52,$AI52:$AN52),AW$1)),0,LARGE(($O52:$W52,$AF52,$AI52:$AN52),AW$1))</f>
        <v>0</v>
      </c>
      <c r="AX52" s="1">
        <f>IF(ISERROR(LARGE(($O52:$W52,$AF52,$AI52:$AN52),AX$1)),0,LARGE(($O52:$W52,$AF52,$AI52:$AN52),AX$1))</f>
        <v>0</v>
      </c>
      <c r="AY52" s="1">
        <f>IF(ISERROR(LARGE(($O52:$W52,$AF52,$AI52:$AN52),AY$1)),0,LARGE(($O52:$W52,$AF52,$AI52:$AN52),AY$1))</f>
        <v>0</v>
      </c>
      <c r="AZ52" s="1">
        <f>IF(ISERROR(LARGE(($O52:$W52,$AF52,$AI52:$AN52),AZ$1)),0,LARGE(($O52:$W52,$AF52,$AI52:$AN52),AZ$1))</f>
        <v>0</v>
      </c>
      <c r="BA52" s="1">
        <f>IF(C52="",0,SUM(O52:AH52))</f>
        <v>70</v>
      </c>
      <c r="BB52" s="1">
        <f>IF(C52="",0,SUM(AO52:AZ52))</f>
        <v>70</v>
      </c>
      <c r="BC52" s="2">
        <f>(IF(OR(C52="",BD52=0),0,BA52/BD52))</f>
        <v>70</v>
      </c>
      <c r="BD52" s="3">
        <f>COUNTA(O52:AH52)</f>
        <v>1</v>
      </c>
      <c r="BE52" s="29"/>
    </row>
    <row r="53" spans="1:57" ht="11.25" customHeight="1">
      <c r="A53" s="206">
        <v>52</v>
      </c>
      <c r="B53" s="54">
        <v>19</v>
      </c>
      <c r="C53" s="13" t="s">
        <v>337</v>
      </c>
      <c r="D53" s="13" t="s">
        <v>338</v>
      </c>
      <c r="E53" s="110">
        <v>4</v>
      </c>
      <c r="F53" s="110">
        <v>4</v>
      </c>
      <c r="G53" s="238"/>
      <c r="H53" s="145"/>
      <c r="I53" s="235"/>
      <c r="J53" s="67">
        <f>(L53+K53)</f>
        <v>0</v>
      </c>
      <c r="K53" s="66">
        <f>0+0+0</f>
        <v>0</v>
      </c>
      <c r="L53" s="68">
        <v>0</v>
      </c>
      <c r="M53" s="234"/>
      <c r="N53" s="17" t="s">
        <v>20</v>
      </c>
      <c r="O53" s="75">
        <v>69</v>
      </c>
      <c r="P53" s="79"/>
      <c r="Q53" s="208"/>
      <c r="R53" s="74"/>
      <c r="S53" s="79"/>
      <c r="T53" s="79"/>
      <c r="U53" s="79"/>
      <c r="V53" s="74"/>
      <c r="W53" s="79"/>
      <c r="X53" s="83"/>
      <c r="Y53" s="83"/>
      <c r="Z53" s="83"/>
      <c r="AA53" s="83"/>
      <c r="AB53" s="83"/>
      <c r="AC53" s="83"/>
      <c r="AD53" s="83"/>
      <c r="AE53" s="124"/>
      <c r="AF53" s="79"/>
      <c r="AG53" s="124"/>
      <c r="AH53" s="83"/>
      <c r="AI53" s="4">
        <f>IF(ISERROR(LARGE(($X53:$AE53,$AG53:$AH53),AI$1)),0,LARGE(($X53:$AE53,$AG53:$AH53),AI$1))</f>
        <v>0</v>
      </c>
      <c r="AJ53" s="4">
        <f>IF(ISERROR(LARGE(($X53:$AE53,$AG53:$AH53),AJ$1)),0,LARGE(($X53:$AE53,$AG53:$AH53),AJ$1))</f>
        <v>0</v>
      </c>
      <c r="AK53" s="4">
        <f>IF(ISERROR(LARGE(($X53:$AE53,$AG53:$AH53),AK$1)),0,LARGE(($X53:$AE53,$AG53:$AH53),AK$1))</f>
        <v>0</v>
      </c>
      <c r="AL53" s="4">
        <f>IF(ISERROR(LARGE(($X53:$AE53,$AG53:$AH53),AL$1)),0,LARGE(($X53:$AE53,$AG53:$AH53),AL$1))</f>
        <v>0</v>
      </c>
      <c r="AM53" s="4">
        <f>IF(ISERROR(LARGE(($X53:$AE53,$AG53:$AH53),AM$1)),0,LARGE(($X53:$AE53,$AG53:$AH53),AM$1))</f>
        <v>0</v>
      </c>
      <c r="AN53" s="4">
        <f>IF(ISERROR(LARGE(($X53:$AE53,$AG53:$AH53),AN$1)),0,LARGE(($X53:$AE53,$AG53:$AH53),AN$1))</f>
        <v>0</v>
      </c>
      <c r="AO53" s="1">
        <f>IF(ISERROR(LARGE(($O53:$W53,$AF53,$AI53:$AN53),AO$1)),0,LARGE(($O53:$W53,$AF53,$AI53:$AN53),AO$1))</f>
        <v>69</v>
      </c>
      <c r="AP53" s="1">
        <f>IF(ISERROR(LARGE(($O53:$W53,$AF53,$AI53:$AN53),AP$1)),0,LARGE(($O53:$W53,$AF53,$AI53:$AN53),AP$1))</f>
        <v>0</v>
      </c>
      <c r="AQ53" s="1">
        <f>IF(ISERROR(LARGE(($O53:$W53,$AF53,$AI53:$AN53),AQ$1)),0,LARGE(($O53:$W53,$AF53,$AI53:$AN53),AQ$1))</f>
        <v>0</v>
      </c>
      <c r="AR53" s="1">
        <f>IF(ISERROR(LARGE(($O53:$W53,$AF53,$AI53:$AN53),AR$1)),0,LARGE(($O53:$W53,$AF53,$AI53:$AN53),AR$1))</f>
        <v>0</v>
      </c>
      <c r="AS53" s="1">
        <f>IF(ISERROR(LARGE(($O53:$W53,$AF53,$AI53:$AN53),AS$1)),0,LARGE(($O53:$W53,$AF53,$AI53:$AN53),AS$1))</f>
        <v>0</v>
      </c>
      <c r="AT53" s="1">
        <f>IF(ISERROR(LARGE(($O53:$W53,$AF53,$AI53:$AN53),AT$1)),0,LARGE(($O53:$W53,$AF53,$AI53:$AN53),AT$1))</f>
        <v>0</v>
      </c>
      <c r="AU53" s="1">
        <f>IF(ISERROR(LARGE(($O53:$W53,$AF53,$AI53:$AN53),AU$1)),0,LARGE(($O53:$W53,$AF53,$AI53:$AN53),AU$1))</f>
        <v>0</v>
      </c>
      <c r="AV53" s="1">
        <f>IF(ISERROR(LARGE(($O53:$W53,$AF53,$AI53:$AN53),AV$1)),0,LARGE(($O53:$W53,$AF53,$AI53:$AN53),AV$1))</f>
        <v>0</v>
      </c>
      <c r="AW53" s="1">
        <f>IF(ISERROR(LARGE(($O53:$W53,$AF53,$AI53:$AN53),AW$1)),0,LARGE(($O53:$W53,$AF53,$AI53:$AN53),AW$1))</f>
        <v>0</v>
      </c>
      <c r="AX53" s="1">
        <f>IF(ISERROR(LARGE(($O53:$W53,$AF53,$AI53:$AN53),AX$1)),0,LARGE(($O53:$W53,$AF53,$AI53:$AN53),AX$1))</f>
        <v>0</v>
      </c>
      <c r="AY53" s="1">
        <f>IF(ISERROR(LARGE(($O53:$W53,$AF53,$AI53:$AN53),AY$1)),0,LARGE(($O53:$W53,$AF53,$AI53:$AN53),AY$1))</f>
        <v>0</v>
      </c>
      <c r="AZ53" s="1">
        <f>IF(ISERROR(LARGE(($O53:$W53,$AF53,$AI53:$AN53),AZ$1)),0,LARGE(($O53:$W53,$AF53,$AI53:$AN53),AZ$1))</f>
        <v>0</v>
      </c>
      <c r="BA53" s="1">
        <f>IF(C53="",0,SUM(O53:AH53))</f>
        <v>69</v>
      </c>
      <c r="BB53" s="1">
        <f>IF(C53="",0,SUM(AO53:AZ53))</f>
        <v>69</v>
      </c>
      <c r="BC53" s="2">
        <f>(IF(OR(C53="",BD53=0),0,BA53/BD53))</f>
        <v>69</v>
      </c>
      <c r="BD53" s="3">
        <f>COUNTA(O53:AH53)</f>
        <v>1</v>
      </c>
      <c r="BE53" s="51"/>
    </row>
    <row r="54" spans="1:57" ht="11.25" customHeight="1">
      <c r="A54" s="206">
        <v>53</v>
      </c>
      <c r="B54" s="54">
        <v>20</v>
      </c>
      <c r="C54" s="55" t="s">
        <v>66</v>
      </c>
      <c r="D54" s="55" t="s">
        <v>53</v>
      </c>
      <c r="E54" s="125">
        <v>4</v>
      </c>
      <c r="F54" s="110">
        <v>4</v>
      </c>
      <c r="G54" s="238"/>
      <c r="H54" s="145"/>
      <c r="I54" s="66">
        <v>40</v>
      </c>
      <c r="J54" s="67">
        <f>(L54+K54)</f>
        <v>0</v>
      </c>
      <c r="K54" s="66">
        <f>0+0+0</f>
        <v>0</v>
      </c>
      <c r="L54" s="68">
        <f>(6-6)</f>
        <v>0</v>
      </c>
      <c r="M54" s="71" t="s">
        <v>126</v>
      </c>
      <c r="N54" s="18" t="s">
        <v>51</v>
      </c>
      <c r="O54" s="75"/>
      <c r="P54" s="79">
        <v>68</v>
      </c>
      <c r="Q54" s="208"/>
      <c r="R54" s="74"/>
      <c r="S54" s="79"/>
      <c r="T54" s="79"/>
      <c r="U54" s="79"/>
      <c r="V54" s="74"/>
      <c r="W54" s="79"/>
      <c r="X54" s="83"/>
      <c r="Y54" s="83"/>
      <c r="Z54" s="83"/>
      <c r="AA54" s="83"/>
      <c r="AB54" s="83"/>
      <c r="AC54" s="83"/>
      <c r="AD54" s="83"/>
      <c r="AE54" s="124"/>
      <c r="AF54" s="79"/>
      <c r="AG54" s="124"/>
      <c r="AH54" s="83"/>
      <c r="AI54" s="4">
        <f>IF(ISERROR(LARGE(($X54:$AE54,$AG54:$AH54),AI$1)),0,LARGE(($X54:$AE54,$AG54:$AH54),AI$1))</f>
        <v>0</v>
      </c>
      <c r="AJ54" s="4">
        <f>IF(ISERROR(LARGE(($X54:$AE54,$AG54:$AH54),AJ$1)),0,LARGE(($X54:$AE54,$AG54:$AH54),AJ$1))</f>
        <v>0</v>
      </c>
      <c r="AK54" s="4">
        <f>IF(ISERROR(LARGE(($X54:$AE54,$AG54:$AH54),AK$1)),0,LARGE(($X54:$AE54,$AG54:$AH54),AK$1))</f>
        <v>0</v>
      </c>
      <c r="AL54" s="4">
        <f>IF(ISERROR(LARGE(($X54:$AE54,$AG54:$AH54),AL$1)),0,LARGE(($X54:$AE54,$AG54:$AH54),AL$1))</f>
        <v>0</v>
      </c>
      <c r="AM54" s="4">
        <f>IF(ISERROR(LARGE(($X54:$AE54,$AG54:$AH54),AM$1)),0,LARGE(($X54:$AE54,$AG54:$AH54),AM$1))</f>
        <v>0</v>
      </c>
      <c r="AN54" s="4">
        <f>IF(ISERROR(LARGE(($X54:$AE54,$AG54:$AH54),AN$1)),0,LARGE(($X54:$AE54,$AG54:$AH54),AN$1))</f>
        <v>0</v>
      </c>
      <c r="AO54" s="1">
        <f>IF(ISERROR(LARGE(($O54:$W54,$AF54,$AI54:$AN54),AO$1)),0,LARGE(($O54:$W54,$AF54,$AI54:$AN54),AO$1))</f>
        <v>68</v>
      </c>
      <c r="AP54" s="1">
        <f>IF(ISERROR(LARGE(($O54:$W54,$AF54,$AI54:$AN54),AP$1)),0,LARGE(($O54:$W54,$AF54,$AI54:$AN54),AP$1))</f>
        <v>0</v>
      </c>
      <c r="AQ54" s="1">
        <f>IF(ISERROR(LARGE(($O54:$W54,$AF54,$AI54:$AN54),AQ$1)),0,LARGE(($O54:$W54,$AF54,$AI54:$AN54),AQ$1))</f>
        <v>0</v>
      </c>
      <c r="AR54" s="1">
        <f>IF(ISERROR(LARGE(($O54:$W54,$AF54,$AI54:$AN54),AR$1)),0,LARGE(($O54:$W54,$AF54,$AI54:$AN54),AR$1))</f>
        <v>0</v>
      </c>
      <c r="AS54" s="1">
        <f>IF(ISERROR(LARGE(($O54:$W54,$AF54,$AI54:$AN54),AS$1)),0,LARGE(($O54:$W54,$AF54,$AI54:$AN54),AS$1))</f>
        <v>0</v>
      </c>
      <c r="AT54" s="1">
        <f>IF(ISERROR(LARGE(($O54:$W54,$AF54,$AI54:$AN54),AT$1)),0,LARGE(($O54:$W54,$AF54,$AI54:$AN54),AT$1))</f>
        <v>0</v>
      </c>
      <c r="AU54" s="1">
        <f>IF(ISERROR(LARGE(($O54:$W54,$AF54,$AI54:$AN54),AU$1)),0,LARGE(($O54:$W54,$AF54,$AI54:$AN54),AU$1))</f>
        <v>0</v>
      </c>
      <c r="AV54" s="1">
        <f>IF(ISERROR(LARGE(($O54:$W54,$AF54,$AI54:$AN54),AV$1)),0,LARGE(($O54:$W54,$AF54,$AI54:$AN54),AV$1))</f>
        <v>0</v>
      </c>
      <c r="AW54" s="1">
        <f>IF(ISERROR(LARGE(($O54:$W54,$AF54,$AI54:$AN54),AW$1)),0,LARGE(($O54:$W54,$AF54,$AI54:$AN54),AW$1))</f>
        <v>0</v>
      </c>
      <c r="AX54" s="1">
        <f>IF(ISERROR(LARGE(($O54:$W54,$AF54,$AI54:$AN54),AX$1)),0,LARGE(($O54:$W54,$AF54,$AI54:$AN54),AX$1))</f>
        <v>0</v>
      </c>
      <c r="AY54" s="1">
        <f>IF(ISERROR(LARGE(($O54:$W54,$AF54,$AI54:$AN54),AY$1)),0,LARGE(($O54:$W54,$AF54,$AI54:$AN54),AY$1))</f>
        <v>0</v>
      </c>
      <c r="AZ54" s="1">
        <f>IF(ISERROR(LARGE(($O54:$W54,$AF54,$AI54:$AN54),AZ$1)),0,LARGE(($O54:$W54,$AF54,$AI54:$AN54),AZ$1))</f>
        <v>0</v>
      </c>
      <c r="BA54" s="1">
        <f>IF(C54="",0,SUM(O54:AH54))</f>
        <v>68</v>
      </c>
      <c r="BB54" s="1">
        <f>IF(C54="",0,SUM(AO54:AZ54))</f>
        <v>68</v>
      </c>
      <c r="BC54" s="2">
        <f>(IF(OR(C54="",BD54=0),0,BA54/BD54))</f>
        <v>68</v>
      </c>
      <c r="BD54" s="3">
        <f>COUNTA(O54:AH54)</f>
        <v>1</v>
      </c>
      <c r="BE54" s="29"/>
    </row>
    <row r="55" spans="1:57" ht="11.25" customHeight="1">
      <c r="A55" s="206">
        <v>54</v>
      </c>
      <c r="B55" s="54">
        <v>1</v>
      </c>
      <c r="C55" s="55" t="s">
        <v>339</v>
      </c>
      <c r="D55" s="55" t="s">
        <v>340</v>
      </c>
      <c r="E55" s="110" t="s">
        <v>133</v>
      </c>
      <c r="F55" s="110" t="s">
        <v>133</v>
      </c>
      <c r="G55" s="238"/>
      <c r="H55" s="145"/>
      <c r="I55" s="66" t="s">
        <v>90</v>
      </c>
      <c r="J55" s="67">
        <f>(L55+K55)</f>
        <v>12</v>
      </c>
      <c r="K55" s="66">
        <f>6+6</f>
        <v>12</v>
      </c>
      <c r="L55" s="68">
        <v>0</v>
      </c>
      <c r="M55" s="77" t="s">
        <v>90</v>
      </c>
      <c r="N55" s="18" t="s">
        <v>45</v>
      </c>
      <c r="O55" s="75">
        <v>67</v>
      </c>
      <c r="P55" s="79"/>
      <c r="Q55" s="208"/>
      <c r="R55" s="74"/>
      <c r="S55" s="79"/>
      <c r="T55" s="79"/>
      <c r="U55" s="79"/>
      <c r="V55" s="74"/>
      <c r="W55" s="79"/>
      <c r="X55" s="83"/>
      <c r="Y55" s="83"/>
      <c r="Z55" s="83"/>
      <c r="AA55" s="83"/>
      <c r="AB55" s="83"/>
      <c r="AC55" s="83"/>
      <c r="AD55" s="83"/>
      <c r="AE55" s="124"/>
      <c r="AF55" s="79"/>
      <c r="AG55" s="124"/>
      <c r="AH55" s="83"/>
      <c r="AI55" s="4">
        <f>IF(ISERROR(LARGE(($X55:$AE55,$AG55:$AH55),AI$1)),0,LARGE(($X55:$AE55,$AG55:$AH55),AI$1))</f>
        <v>0</v>
      </c>
      <c r="AJ55" s="4">
        <f>IF(ISERROR(LARGE(($X55:$AE55,$AG55:$AH55),AJ$1)),0,LARGE(($X55:$AE55,$AG55:$AH55),AJ$1))</f>
        <v>0</v>
      </c>
      <c r="AK55" s="4">
        <f>IF(ISERROR(LARGE(($X55:$AE55,$AG55:$AH55),AK$1)),0,LARGE(($X55:$AE55,$AG55:$AH55),AK$1))</f>
        <v>0</v>
      </c>
      <c r="AL55" s="4">
        <f>IF(ISERROR(LARGE(($X55:$AE55,$AG55:$AH55),AL$1)),0,LARGE(($X55:$AE55,$AG55:$AH55),AL$1))</f>
        <v>0</v>
      </c>
      <c r="AM55" s="4">
        <f>IF(ISERROR(LARGE(($X55:$AE55,$AG55:$AH55),AM$1)),0,LARGE(($X55:$AE55,$AG55:$AH55),AM$1))</f>
        <v>0</v>
      </c>
      <c r="AN55" s="4">
        <f>IF(ISERROR(LARGE(($X55:$AE55,$AG55:$AH55),AN$1)),0,LARGE(($X55:$AE55,$AG55:$AH55),AN$1))</f>
        <v>0</v>
      </c>
      <c r="AO55" s="1">
        <f>IF(ISERROR(LARGE(($O55:$W55,$AF55,$AI55:$AN55),AO$1)),0,LARGE(($O55:$W55,$AF55,$AI55:$AN55),AO$1))</f>
        <v>67</v>
      </c>
      <c r="AP55" s="1">
        <f>IF(ISERROR(LARGE(($O55:$W55,$AF55,$AI55:$AN55),AP$1)),0,LARGE(($O55:$W55,$AF55,$AI55:$AN55),AP$1))</f>
        <v>0</v>
      </c>
      <c r="AQ55" s="1">
        <f>IF(ISERROR(LARGE(($O55:$W55,$AF55,$AI55:$AN55),AQ$1)),0,LARGE(($O55:$W55,$AF55,$AI55:$AN55),AQ$1))</f>
        <v>0</v>
      </c>
      <c r="AR55" s="1">
        <f>IF(ISERROR(LARGE(($O55:$W55,$AF55,$AI55:$AN55),AR$1)),0,LARGE(($O55:$W55,$AF55,$AI55:$AN55),AR$1))</f>
        <v>0</v>
      </c>
      <c r="AS55" s="1">
        <f>IF(ISERROR(LARGE(($O55:$W55,$AF55,$AI55:$AN55),AS$1)),0,LARGE(($O55:$W55,$AF55,$AI55:$AN55),AS$1))</f>
        <v>0</v>
      </c>
      <c r="AT55" s="1">
        <f>IF(ISERROR(LARGE(($O55:$W55,$AF55,$AI55:$AN55),AT$1)),0,LARGE(($O55:$W55,$AF55,$AI55:$AN55),AT$1))</f>
        <v>0</v>
      </c>
      <c r="AU55" s="1">
        <f>IF(ISERROR(LARGE(($O55:$W55,$AF55,$AI55:$AN55),AU$1)),0,LARGE(($O55:$W55,$AF55,$AI55:$AN55),AU$1))</f>
        <v>0</v>
      </c>
      <c r="AV55" s="1">
        <f>IF(ISERROR(LARGE(($O55:$W55,$AF55,$AI55:$AN55),AV$1)),0,LARGE(($O55:$W55,$AF55,$AI55:$AN55),AV$1))</f>
        <v>0</v>
      </c>
      <c r="AW55" s="1">
        <f>IF(ISERROR(LARGE(($O55:$W55,$AF55,$AI55:$AN55),AW$1)),0,LARGE(($O55:$W55,$AF55,$AI55:$AN55),AW$1))</f>
        <v>0</v>
      </c>
      <c r="AX55" s="1">
        <f>IF(ISERROR(LARGE(($O55:$W55,$AF55,$AI55:$AN55),AX$1)),0,LARGE(($O55:$W55,$AF55,$AI55:$AN55),AX$1))</f>
        <v>0</v>
      </c>
      <c r="AY55" s="1">
        <f>IF(ISERROR(LARGE(($O55:$W55,$AF55,$AI55:$AN55),AY$1)),0,LARGE(($O55:$W55,$AF55,$AI55:$AN55),AY$1))</f>
        <v>0</v>
      </c>
      <c r="AZ55" s="1">
        <f>IF(ISERROR(LARGE(($O55:$W55,$AF55,$AI55:$AN55),AZ$1)),0,LARGE(($O55:$W55,$AF55,$AI55:$AN55),AZ$1))</f>
        <v>0</v>
      </c>
      <c r="BA55" s="1">
        <f>IF(C55="",0,SUM(O55:AH55))</f>
        <v>67</v>
      </c>
      <c r="BB55" s="1">
        <f>IF(C55="",0,SUM(AO55:AZ55))</f>
        <v>67</v>
      </c>
      <c r="BC55" s="2">
        <f>(IF(OR(C55="",BD55=0),0,BA55/BD55))</f>
        <v>67</v>
      </c>
      <c r="BD55" s="3">
        <f>COUNTA(O55:AH55)</f>
        <v>1</v>
      </c>
      <c r="BE55" s="29"/>
    </row>
    <row r="56" spans="1:57" ht="11.25" customHeight="1">
      <c r="A56" s="206">
        <v>55</v>
      </c>
      <c r="B56" s="54">
        <v>21</v>
      </c>
      <c r="C56" s="13" t="s">
        <v>200</v>
      </c>
      <c r="D56" s="13" t="s">
        <v>23</v>
      </c>
      <c r="E56" s="110">
        <v>4</v>
      </c>
      <c r="F56" s="110">
        <v>4</v>
      </c>
      <c r="G56" s="238"/>
      <c r="H56" s="145"/>
      <c r="I56" s="66">
        <v>40</v>
      </c>
      <c r="J56" s="67">
        <f>(L56+K56)</f>
        <v>0</v>
      </c>
      <c r="K56" s="66">
        <f>0+0+0</f>
        <v>0</v>
      </c>
      <c r="L56" s="68">
        <v>0</v>
      </c>
      <c r="M56" s="71" t="s">
        <v>126</v>
      </c>
      <c r="N56" s="17" t="s">
        <v>217</v>
      </c>
      <c r="O56" s="75"/>
      <c r="P56" s="79">
        <v>65</v>
      </c>
      <c r="Q56" s="208"/>
      <c r="R56" s="74"/>
      <c r="S56" s="79"/>
      <c r="T56" s="79"/>
      <c r="U56" s="79"/>
      <c r="V56" s="74"/>
      <c r="W56" s="79"/>
      <c r="X56" s="83"/>
      <c r="Y56" s="83"/>
      <c r="Z56" s="83"/>
      <c r="AA56" s="83"/>
      <c r="AB56" s="83"/>
      <c r="AC56" s="83"/>
      <c r="AD56" s="83"/>
      <c r="AE56" s="124"/>
      <c r="AF56" s="79"/>
      <c r="AG56" s="124"/>
      <c r="AH56" s="83"/>
      <c r="AI56" s="4">
        <f>IF(ISERROR(LARGE(($X56:$AE56,$AG56:$AH56),AI$1)),0,LARGE(($X56:$AE56,$AG56:$AH56),AI$1))</f>
        <v>0</v>
      </c>
      <c r="AJ56" s="4">
        <f>IF(ISERROR(LARGE(($X56:$AE56,$AG56:$AH56),AJ$1)),0,LARGE(($X56:$AE56,$AG56:$AH56),AJ$1))</f>
        <v>0</v>
      </c>
      <c r="AK56" s="4">
        <f>IF(ISERROR(LARGE(($X56:$AE56,$AG56:$AH56),AK$1)),0,LARGE(($X56:$AE56,$AG56:$AH56),AK$1))</f>
        <v>0</v>
      </c>
      <c r="AL56" s="4">
        <f>IF(ISERROR(LARGE(($X56:$AE56,$AG56:$AH56),AL$1)),0,LARGE(($X56:$AE56,$AG56:$AH56),AL$1))</f>
        <v>0</v>
      </c>
      <c r="AM56" s="4">
        <f>IF(ISERROR(LARGE(($X56:$AE56,$AG56:$AH56),AM$1)),0,LARGE(($X56:$AE56,$AG56:$AH56),AM$1))</f>
        <v>0</v>
      </c>
      <c r="AN56" s="4">
        <f>IF(ISERROR(LARGE(($X56:$AE56,$AG56:$AH56),AN$1)),0,LARGE(($X56:$AE56,$AG56:$AH56),AN$1))</f>
        <v>0</v>
      </c>
      <c r="AO56" s="1">
        <f>IF(ISERROR(LARGE(($O56:$W56,$AF56,$AI56:$AN56),AO$1)),0,LARGE(($O56:$W56,$AF56,$AI56:$AN56),AO$1))</f>
        <v>65</v>
      </c>
      <c r="AP56" s="1">
        <f>IF(ISERROR(LARGE(($O56:$W56,$AF56,$AI56:$AN56),AP$1)),0,LARGE(($O56:$W56,$AF56,$AI56:$AN56),AP$1))</f>
        <v>0</v>
      </c>
      <c r="AQ56" s="1">
        <f>IF(ISERROR(LARGE(($O56:$W56,$AF56,$AI56:$AN56),AQ$1)),0,LARGE(($O56:$W56,$AF56,$AI56:$AN56),AQ$1))</f>
        <v>0</v>
      </c>
      <c r="AR56" s="1">
        <f>IF(ISERROR(LARGE(($O56:$W56,$AF56,$AI56:$AN56),AR$1)),0,LARGE(($O56:$W56,$AF56,$AI56:$AN56),AR$1))</f>
        <v>0</v>
      </c>
      <c r="AS56" s="1">
        <f>IF(ISERROR(LARGE(($O56:$W56,$AF56,$AI56:$AN56),AS$1)),0,LARGE(($O56:$W56,$AF56,$AI56:$AN56),AS$1))</f>
        <v>0</v>
      </c>
      <c r="AT56" s="1">
        <f>IF(ISERROR(LARGE(($O56:$W56,$AF56,$AI56:$AN56),AT$1)),0,LARGE(($O56:$W56,$AF56,$AI56:$AN56),AT$1))</f>
        <v>0</v>
      </c>
      <c r="AU56" s="1">
        <f>IF(ISERROR(LARGE(($O56:$W56,$AF56,$AI56:$AN56),AU$1)),0,LARGE(($O56:$W56,$AF56,$AI56:$AN56),AU$1))</f>
        <v>0</v>
      </c>
      <c r="AV56" s="1">
        <f>IF(ISERROR(LARGE(($O56:$W56,$AF56,$AI56:$AN56),AV$1)),0,LARGE(($O56:$W56,$AF56,$AI56:$AN56),AV$1))</f>
        <v>0</v>
      </c>
      <c r="AW56" s="1">
        <f>IF(ISERROR(LARGE(($O56:$W56,$AF56,$AI56:$AN56),AW$1)),0,LARGE(($O56:$W56,$AF56,$AI56:$AN56),AW$1))</f>
        <v>0</v>
      </c>
      <c r="AX56" s="1">
        <f>IF(ISERROR(LARGE(($O56:$W56,$AF56,$AI56:$AN56),AX$1)),0,LARGE(($O56:$W56,$AF56,$AI56:$AN56),AX$1))</f>
        <v>0</v>
      </c>
      <c r="AY56" s="1">
        <f>IF(ISERROR(LARGE(($O56:$W56,$AF56,$AI56:$AN56),AY$1)),0,LARGE(($O56:$W56,$AF56,$AI56:$AN56),AY$1))</f>
        <v>0</v>
      </c>
      <c r="AZ56" s="1">
        <f>IF(ISERROR(LARGE(($O56:$W56,$AF56,$AI56:$AN56),AZ$1)),0,LARGE(($O56:$W56,$AF56,$AI56:$AN56),AZ$1))</f>
        <v>0</v>
      </c>
      <c r="BA56" s="1">
        <f>IF(C56="",0,SUM(O56:AH56))</f>
        <v>65</v>
      </c>
      <c r="BB56" s="1">
        <f>IF(C56="",0,SUM(AO56:AZ56))</f>
        <v>65</v>
      </c>
      <c r="BC56" s="2">
        <f>(IF(OR(C56="",BD56=0),0,BA56/BD56))</f>
        <v>65</v>
      </c>
      <c r="BD56" s="3">
        <f>COUNTA(O56:AH56)</f>
        <v>1</v>
      </c>
      <c r="BE56" s="29"/>
    </row>
    <row r="57" spans="1:57" ht="11.25" customHeight="1">
      <c r="A57" s="206">
        <v>56</v>
      </c>
      <c r="B57" s="54">
        <v>10</v>
      </c>
      <c r="C57" s="13" t="s">
        <v>352</v>
      </c>
      <c r="D57" s="13" t="s">
        <v>11</v>
      </c>
      <c r="E57" s="110">
        <v>5</v>
      </c>
      <c r="F57" s="110">
        <v>5</v>
      </c>
      <c r="G57" s="238"/>
      <c r="H57" s="145"/>
      <c r="I57" s="66">
        <v>40</v>
      </c>
      <c r="J57" s="67">
        <f>(L57+K57)</f>
        <v>2</v>
      </c>
      <c r="K57" s="66">
        <f>0+2+0</f>
        <v>2</v>
      </c>
      <c r="L57" s="68">
        <v>0</v>
      </c>
      <c r="M57" s="71" t="s">
        <v>126</v>
      </c>
      <c r="N57" s="17" t="s">
        <v>347</v>
      </c>
      <c r="O57" s="75"/>
      <c r="P57" s="79">
        <v>63</v>
      </c>
      <c r="Q57" s="208"/>
      <c r="R57" s="74"/>
      <c r="S57" s="79"/>
      <c r="T57" s="79"/>
      <c r="U57" s="79"/>
      <c r="V57" s="74"/>
      <c r="W57" s="79"/>
      <c r="X57" s="83"/>
      <c r="Y57" s="83"/>
      <c r="Z57" s="83"/>
      <c r="AA57" s="83"/>
      <c r="AB57" s="83"/>
      <c r="AC57" s="83"/>
      <c r="AD57" s="83"/>
      <c r="AE57" s="124"/>
      <c r="AF57" s="79"/>
      <c r="AG57" s="124"/>
      <c r="AH57" s="83"/>
      <c r="AI57" s="4">
        <f>IF(ISERROR(LARGE(($X57:$AE57,$AG57:$AH57),AI$1)),0,LARGE(($X57:$AE57,$AG57:$AH57),AI$1))</f>
        <v>0</v>
      </c>
      <c r="AJ57" s="4">
        <f>IF(ISERROR(LARGE(($X57:$AE57,$AG57:$AH57),AJ$1)),0,LARGE(($X57:$AE57,$AG57:$AH57),AJ$1))</f>
        <v>0</v>
      </c>
      <c r="AK57" s="4">
        <f>IF(ISERROR(LARGE(($X57:$AE57,$AG57:$AH57),AK$1)),0,LARGE(($X57:$AE57,$AG57:$AH57),AK$1))</f>
        <v>0</v>
      </c>
      <c r="AL57" s="4">
        <f>IF(ISERROR(LARGE(($X57:$AE57,$AG57:$AH57),AL$1)),0,LARGE(($X57:$AE57,$AG57:$AH57),AL$1))</f>
        <v>0</v>
      </c>
      <c r="AM57" s="4">
        <f>IF(ISERROR(LARGE(($X57:$AE57,$AG57:$AH57),AM$1)),0,LARGE(($X57:$AE57,$AG57:$AH57),AM$1))</f>
        <v>0</v>
      </c>
      <c r="AN57" s="4">
        <f>IF(ISERROR(LARGE(($X57:$AE57,$AG57:$AH57),AN$1)),0,LARGE(($X57:$AE57,$AG57:$AH57),AN$1))</f>
        <v>0</v>
      </c>
      <c r="AO57" s="1">
        <f>IF(ISERROR(LARGE(($O57:$W57,$AF57,$AI57:$AN57),AO$1)),0,LARGE(($O57:$W57,$AF57,$AI57:$AN57),AO$1))</f>
        <v>63</v>
      </c>
      <c r="AP57" s="1">
        <f>IF(ISERROR(LARGE(($O57:$W57,$AF57,$AI57:$AN57),AP$1)),0,LARGE(($O57:$W57,$AF57,$AI57:$AN57),AP$1))</f>
        <v>0</v>
      </c>
      <c r="AQ57" s="1">
        <f>IF(ISERROR(LARGE(($O57:$W57,$AF57,$AI57:$AN57),AQ$1)),0,LARGE(($O57:$W57,$AF57,$AI57:$AN57),AQ$1))</f>
        <v>0</v>
      </c>
      <c r="AR57" s="1">
        <f>IF(ISERROR(LARGE(($O57:$W57,$AF57,$AI57:$AN57),AR$1)),0,LARGE(($O57:$W57,$AF57,$AI57:$AN57),AR$1))</f>
        <v>0</v>
      </c>
      <c r="AS57" s="1">
        <f>IF(ISERROR(LARGE(($O57:$W57,$AF57,$AI57:$AN57),AS$1)),0,LARGE(($O57:$W57,$AF57,$AI57:$AN57),AS$1))</f>
        <v>0</v>
      </c>
      <c r="AT57" s="1">
        <f>IF(ISERROR(LARGE(($O57:$W57,$AF57,$AI57:$AN57),AT$1)),0,LARGE(($O57:$W57,$AF57,$AI57:$AN57),AT$1))</f>
        <v>0</v>
      </c>
      <c r="AU57" s="1">
        <f>IF(ISERROR(LARGE(($O57:$W57,$AF57,$AI57:$AN57),AU$1)),0,LARGE(($O57:$W57,$AF57,$AI57:$AN57),AU$1))</f>
        <v>0</v>
      </c>
      <c r="AV57" s="1">
        <f>IF(ISERROR(LARGE(($O57:$W57,$AF57,$AI57:$AN57),AV$1)),0,LARGE(($O57:$W57,$AF57,$AI57:$AN57),AV$1))</f>
        <v>0</v>
      </c>
      <c r="AW57" s="1">
        <f>IF(ISERROR(LARGE(($O57:$W57,$AF57,$AI57:$AN57),AW$1)),0,LARGE(($O57:$W57,$AF57,$AI57:$AN57),AW$1))</f>
        <v>0</v>
      </c>
      <c r="AX57" s="1">
        <f>IF(ISERROR(LARGE(($O57:$W57,$AF57,$AI57:$AN57),AX$1)),0,LARGE(($O57:$W57,$AF57,$AI57:$AN57),AX$1))</f>
        <v>0</v>
      </c>
      <c r="AY57" s="1">
        <f>IF(ISERROR(LARGE(($O57:$W57,$AF57,$AI57:$AN57),AY$1)),0,LARGE(($O57:$W57,$AF57,$AI57:$AN57),AY$1))</f>
        <v>0</v>
      </c>
      <c r="AZ57" s="1">
        <f>IF(ISERROR(LARGE(($O57:$W57,$AF57,$AI57:$AN57),AZ$1)),0,LARGE(($O57:$W57,$AF57,$AI57:$AN57),AZ$1))</f>
        <v>0</v>
      </c>
      <c r="BA57" s="1">
        <f>IF(C57="",0,SUM(O57:AH57))</f>
        <v>63</v>
      </c>
      <c r="BB57" s="1">
        <f>IF(C57="",0,SUM(AO57:AZ57))</f>
        <v>63</v>
      </c>
      <c r="BC57" s="2">
        <f>(IF(OR(C57="",BD57=0),0,BA57/BD57))</f>
        <v>63</v>
      </c>
      <c r="BD57" s="3">
        <f>COUNTA(O57:AH57)</f>
        <v>1</v>
      </c>
      <c r="BE57" s="29"/>
    </row>
    <row r="58" spans="1:57" ht="11.25" customHeight="1">
      <c r="A58" s="206">
        <v>57</v>
      </c>
      <c r="B58" s="54">
        <v>11</v>
      </c>
      <c r="C58" s="13" t="s">
        <v>351</v>
      </c>
      <c r="D58" s="13" t="s">
        <v>14</v>
      </c>
      <c r="E58" s="110">
        <v>5</v>
      </c>
      <c r="F58" s="110">
        <v>5</v>
      </c>
      <c r="G58" s="238"/>
      <c r="H58" s="145"/>
      <c r="I58" s="66">
        <v>40</v>
      </c>
      <c r="J58" s="67">
        <f>(L58+K58)</f>
        <v>0</v>
      </c>
      <c r="K58" s="66">
        <f>0+0+0</f>
        <v>0</v>
      </c>
      <c r="L58" s="68">
        <v>0</v>
      </c>
      <c r="M58" s="71" t="s">
        <v>126</v>
      </c>
      <c r="N58" s="17" t="s">
        <v>347</v>
      </c>
      <c r="O58" s="75"/>
      <c r="P58" s="79">
        <v>62</v>
      </c>
      <c r="Q58" s="208"/>
      <c r="R58" s="74"/>
      <c r="S58" s="79"/>
      <c r="T58" s="79"/>
      <c r="U58" s="79"/>
      <c r="V58" s="74"/>
      <c r="W58" s="79"/>
      <c r="X58" s="83"/>
      <c r="Y58" s="83"/>
      <c r="Z58" s="83"/>
      <c r="AA58" s="83"/>
      <c r="AB58" s="83"/>
      <c r="AC58" s="83"/>
      <c r="AD58" s="83"/>
      <c r="AE58" s="124"/>
      <c r="AF58" s="79"/>
      <c r="AG58" s="124"/>
      <c r="AH58" s="83"/>
      <c r="AI58" s="4">
        <f>IF(ISERROR(LARGE(($X58:$AE58,$AG58:$AH58),AI$1)),0,LARGE(($X58:$AE58,$AG58:$AH58),AI$1))</f>
        <v>0</v>
      </c>
      <c r="AJ58" s="4">
        <f>IF(ISERROR(LARGE(($X58:$AE58,$AG58:$AH58),AJ$1)),0,LARGE(($X58:$AE58,$AG58:$AH58),AJ$1))</f>
        <v>0</v>
      </c>
      <c r="AK58" s="4">
        <f>IF(ISERROR(LARGE(($X58:$AE58,$AG58:$AH58),AK$1)),0,LARGE(($X58:$AE58,$AG58:$AH58),AK$1))</f>
        <v>0</v>
      </c>
      <c r="AL58" s="4">
        <f>IF(ISERROR(LARGE(($X58:$AE58,$AG58:$AH58),AL$1)),0,LARGE(($X58:$AE58,$AG58:$AH58),AL$1))</f>
        <v>0</v>
      </c>
      <c r="AM58" s="4">
        <f>IF(ISERROR(LARGE(($X58:$AE58,$AG58:$AH58),AM$1)),0,LARGE(($X58:$AE58,$AG58:$AH58),AM$1))</f>
        <v>0</v>
      </c>
      <c r="AN58" s="4">
        <f>IF(ISERROR(LARGE(($X58:$AE58,$AG58:$AH58),AN$1)),0,LARGE(($X58:$AE58,$AG58:$AH58),AN$1))</f>
        <v>0</v>
      </c>
      <c r="AO58" s="1">
        <f>IF(ISERROR(LARGE(($O58:$W58,$AF58,$AI58:$AN58),AO$1)),0,LARGE(($O58:$W58,$AF58,$AI58:$AN58),AO$1))</f>
        <v>62</v>
      </c>
      <c r="AP58" s="1">
        <f>IF(ISERROR(LARGE(($O58:$W58,$AF58,$AI58:$AN58),AP$1)),0,LARGE(($O58:$W58,$AF58,$AI58:$AN58),AP$1))</f>
        <v>0</v>
      </c>
      <c r="AQ58" s="1">
        <f>IF(ISERROR(LARGE(($O58:$W58,$AF58,$AI58:$AN58),AQ$1)),0,LARGE(($O58:$W58,$AF58,$AI58:$AN58),AQ$1))</f>
        <v>0</v>
      </c>
      <c r="AR58" s="1">
        <f>IF(ISERROR(LARGE(($O58:$W58,$AF58,$AI58:$AN58),AR$1)),0,LARGE(($O58:$W58,$AF58,$AI58:$AN58),AR$1))</f>
        <v>0</v>
      </c>
      <c r="AS58" s="1">
        <f>IF(ISERROR(LARGE(($O58:$W58,$AF58,$AI58:$AN58),AS$1)),0,LARGE(($O58:$W58,$AF58,$AI58:$AN58),AS$1))</f>
        <v>0</v>
      </c>
      <c r="AT58" s="1">
        <f>IF(ISERROR(LARGE(($O58:$W58,$AF58,$AI58:$AN58),AT$1)),0,LARGE(($O58:$W58,$AF58,$AI58:$AN58),AT$1))</f>
        <v>0</v>
      </c>
      <c r="AU58" s="1">
        <f>IF(ISERROR(LARGE(($O58:$W58,$AF58,$AI58:$AN58),AU$1)),0,LARGE(($O58:$W58,$AF58,$AI58:$AN58),AU$1))</f>
        <v>0</v>
      </c>
      <c r="AV58" s="1">
        <f>IF(ISERROR(LARGE(($O58:$W58,$AF58,$AI58:$AN58),AV$1)),0,LARGE(($O58:$W58,$AF58,$AI58:$AN58),AV$1))</f>
        <v>0</v>
      </c>
      <c r="AW58" s="1">
        <f>IF(ISERROR(LARGE(($O58:$W58,$AF58,$AI58:$AN58),AW$1)),0,LARGE(($O58:$W58,$AF58,$AI58:$AN58),AW$1))</f>
        <v>0</v>
      </c>
      <c r="AX58" s="1">
        <f>IF(ISERROR(LARGE(($O58:$W58,$AF58,$AI58:$AN58),AX$1)),0,LARGE(($O58:$W58,$AF58,$AI58:$AN58),AX$1))</f>
        <v>0</v>
      </c>
      <c r="AY58" s="1">
        <f>IF(ISERROR(LARGE(($O58:$W58,$AF58,$AI58:$AN58),AY$1)),0,LARGE(($O58:$W58,$AF58,$AI58:$AN58),AY$1))</f>
        <v>0</v>
      </c>
      <c r="AZ58" s="1">
        <f>IF(ISERROR(LARGE(($O58:$W58,$AF58,$AI58:$AN58),AZ$1)),0,LARGE(($O58:$W58,$AF58,$AI58:$AN58),AZ$1))</f>
        <v>0</v>
      </c>
      <c r="BA58" s="1">
        <f>IF(C58="",0,SUM(O58:AH58))</f>
        <v>62</v>
      </c>
      <c r="BB58" s="1">
        <f>IF(C58="",0,SUM(AO58:AZ58))</f>
        <v>62</v>
      </c>
      <c r="BC58" s="2">
        <f>(IF(OR(C58="",BD58=0),0,BA58/BD58))</f>
        <v>62</v>
      </c>
      <c r="BD58" s="3">
        <f>COUNTA(O58:AH58)</f>
        <v>1</v>
      </c>
      <c r="BE58" s="29"/>
    </row>
    <row r="59" spans="1:57" ht="11.25" customHeight="1">
      <c r="A59" s="206">
        <v>58</v>
      </c>
      <c r="B59" s="54">
        <v>22</v>
      </c>
      <c r="C59" s="13" t="s">
        <v>202</v>
      </c>
      <c r="D59" s="13" t="s">
        <v>203</v>
      </c>
      <c r="E59" s="110">
        <v>4</v>
      </c>
      <c r="F59" s="110">
        <v>4</v>
      </c>
      <c r="G59" s="238"/>
      <c r="H59" s="145"/>
      <c r="I59" s="66">
        <v>30</v>
      </c>
      <c r="J59" s="67">
        <f>(L59+K59)</f>
        <v>0</v>
      </c>
      <c r="K59" s="66">
        <f>0+0+0</f>
        <v>0</v>
      </c>
      <c r="L59" s="68">
        <v>0</v>
      </c>
      <c r="M59" s="71" t="s">
        <v>124</v>
      </c>
      <c r="N59" s="17" t="s">
        <v>217</v>
      </c>
      <c r="O59" s="75">
        <v>60</v>
      </c>
      <c r="P59" s="79"/>
      <c r="Q59" s="208"/>
      <c r="R59" s="74"/>
      <c r="S59" s="79"/>
      <c r="T59" s="79"/>
      <c r="U59" s="79"/>
      <c r="V59" s="74"/>
      <c r="W59" s="79"/>
      <c r="X59" s="83"/>
      <c r="Y59" s="83"/>
      <c r="Z59" s="83"/>
      <c r="AA59" s="83"/>
      <c r="AB59" s="83"/>
      <c r="AC59" s="83"/>
      <c r="AD59" s="83"/>
      <c r="AE59" s="124"/>
      <c r="AF59" s="79"/>
      <c r="AG59" s="124"/>
      <c r="AH59" s="83"/>
      <c r="AI59" s="4">
        <f>IF(ISERROR(LARGE(($X59:$AE59,$AG59:$AH59),AI$1)),0,LARGE(($X59:$AE59,$AG59:$AH59),AI$1))</f>
        <v>0</v>
      </c>
      <c r="AJ59" s="4">
        <f>IF(ISERROR(LARGE(($X59:$AE59,$AG59:$AH59),AJ$1)),0,LARGE(($X59:$AE59,$AG59:$AH59),AJ$1))</f>
        <v>0</v>
      </c>
      <c r="AK59" s="4">
        <f>IF(ISERROR(LARGE(($X59:$AE59,$AG59:$AH59),AK$1)),0,LARGE(($X59:$AE59,$AG59:$AH59),AK$1))</f>
        <v>0</v>
      </c>
      <c r="AL59" s="4">
        <f>IF(ISERROR(LARGE(($X59:$AE59,$AG59:$AH59),AL$1)),0,LARGE(($X59:$AE59,$AG59:$AH59),AL$1))</f>
        <v>0</v>
      </c>
      <c r="AM59" s="4">
        <f>IF(ISERROR(LARGE(($X59:$AE59,$AG59:$AH59),AM$1)),0,LARGE(($X59:$AE59,$AG59:$AH59),AM$1))</f>
        <v>0</v>
      </c>
      <c r="AN59" s="4">
        <f>IF(ISERROR(LARGE(($X59:$AE59,$AG59:$AH59),AN$1)),0,LARGE(($X59:$AE59,$AG59:$AH59),AN$1))</f>
        <v>0</v>
      </c>
      <c r="AO59" s="1">
        <f>IF(ISERROR(LARGE(($O59:$W59,$AF59,$AI59:$AN59),AO$1)),0,LARGE(($O59:$W59,$AF59,$AI59:$AN59),AO$1))</f>
        <v>60</v>
      </c>
      <c r="AP59" s="1">
        <f>IF(ISERROR(LARGE(($O59:$W59,$AF59,$AI59:$AN59),AP$1)),0,LARGE(($O59:$W59,$AF59,$AI59:$AN59),AP$1))</f>
        <v>0</v>
      </c>
      <c r="AQ59" s="1">
        <f>IF(ISERROR(LARGE(($O59:$W59,$AF59,$AI59:$AN59),AQ$1)),0,LARGE(($O59:$W59,$AF59,$AI59:$AN59),AQ$1))</f>
        <v>0</v>
      </c>
      <c r="AR59" s="1">
        <f>IF(ISERROR(LARGE(($O59:$W59,$AF59,$AI59:$AN59),AR$1)),0,LARGE(($O59:$W59,$AF59,$AI59:$AN59),AR$1))</f>
        <v>0</v>
      </c>
      <c r="AS59" s="1">
        <f>IF(ISERROR(LARGE(($O59:$W59,$AF59,$AI59:$AN59),AS$1)),0,LARGE(($O59:$W59,$AF59,$AI59:$AN59),AS$1))</f>
        <v>0</v>
      </c>
      <c r="AT59" s="1">
        <f>IF(ISERROR(LARGE(($O59:$W59,$AF59,$AI59:$AN59),AT$1)),0,LARGE(($O59:$W59,$AF59,$AI59:$AN59),AT$1))</f>
        <v>0</v>
      </c>
      <c r="AU59" s="1">
        <f>IF(ISERROR(LARGE(($O59:$W59,$AF59,$AI59:$AN59),AU$1)),0,LARGE(($O59:$W59,$AF59,$AI59:$AN59),AU$1))</f>
        <v>0</v>
      </c>
      <c r="AV59" s="1">
        <f>IF(ISERROR(LARGE(($O59:$W59,$AF59,$AI59:$AN59),AV$1)),0,LARGE(($O59:$W59,$AF59,$AI59:$AN59),AV$1))</f>
        <v>0</v>
      </c>
      <c r="AW59" s="1">
        <f>IF(ISERROR(LARGE(($O59:$W59,$AF59,$AI59:$AN59),AW$1)),0,LARGE(($O59:$W59,$AF59,$AI59:$AN59),AW$1))</f>
        <v>0</v>
      </c>
      <c r="AX59" s="1">
        <f>IF(ISERROR(LARGE(($O59:$W59,$AF59,$AI59:$AN59),AX$1)),0,LARGE(($O59:$W59,$AF59,$AI59:$AN59),AX$1))</f>
        <v>0</v>
      </c>
      <c r="AY59" s="1">
        <f>IF(ISERROR(LARGE(($O59:$W59,$AF59,$AI59:$AN59),AY$1)),0,LARGE(($O59:$W59,$AF59,$AI59:$AN59),AY$1))</f>
        <v>0</v>
      </c>
      <c r="AZ59" s="1">
        <f>IF(ISERROR(LARGE(($O59:$W59,$AF59,$AI59:$AN59),AZ$1)),0,LARGE(($O59:$W59,$AF59,$AI59:$AN59),AZ$1))</f>
        <v>0</v>
      </c>
      <c r="BA59" s="1">
        <f>IF(C59="",0,SUM(O59:AH59))</f>
        <v>60</v>
      </c>
      <c r="BB59" s="1">
        <f>IF(C59="",0,SUM(AO59:AZ59))</f>
        <v>60</v>
      </c>
      <c r="BC59" s="2">
        <f>(IF(OR(C59="",BD59=0),0,BA59/BD59))</f>
        <v>60</v>
      </c>
      <c r="BD59" s="3">
        <f>COUNTA(O59:AH59)</f>
        <v>1</v>
      </c>
      <c r="BE59" s="29"/>
    </row>
    <row r="60" spans="1:57" ht="11.25" customHeight="1">
      <c r="A60" s="206">
        <v>59</v>
      </c>
      <c r="B60" s="54">
        <v>23</v>
      </c>
      <c r="C60" s="55" t="s">
        <v>95</v>
      </c>
      <c r="D60" s="55" t="s">
        <v>8</v>
      </c>
      <c r="E60" s="125">
        <v>4</v>
      </c>
      <c r="F60" s="110">
        <v>4</v>
      </c>
      <c r="G60" s="238"/>
      <c r="H60" s="145"/>
      <c r="I60" s="66">
        <v>30</v>
      </c>
      <c r="J60" s="67">
        <f>(L60+K60)</f>
        <v>0</v>
      </c>
      <c r="K60" s="66">
        <f>0+0+0</f>
        <v>0</v>
      </c>
      <c r="L60" s="68">
        <v>0</v>
      </c>
      <c r="M60" s="71" t="s">
        <v>124</v>
      </c>
      <c r="N60" s="17" t="s">
        <v>20</v>
      </c>
      <c r="O60" s="75"/>
      <c r="P60" s="79">
        <v>59</v>
      </c>
      <c r="Q60" s="208"/>
      <c r="R60" s="74"/>
      <c r="S60" s="79"/>
      <c r="T60" s="79"/>
      <c r="U60" s="79"/>
      <c r="V60" s="74"/>
      <c r="W60" s="79"/>
      <c r="X60" s="83"/>
      <c r="Y60" s="83"/>
      <c r="Z60" s="83"/>
      <c r="AA60" s="83"/>
      <c r="AB60" s="83"/>
      <c r="AC60" s="83"/>
      <c r="AD60" s="83"/>
      <c r="AE60" s="124"/>
      <c r="AF60" s="79"/>
      <c r="AG60" s="124"/>
      <c r="AH60" s="83"/>
      <c r="AI60" s="4">
        <f>IF(ISERROR(LARGE(($X60:$AE60,$AG60:$AH60),AI$1)),0,LARGE(($X60:$AE60,$AG60:$AH60),AI$1))</f>
        <v>0</v>
      </c>
      <c r="AJ60" s="4">
        <f>IF(ISERROR(LARGE(($X60:$AE60,$AG60:$AH60),AJ$1)),0,LARGE(($X60:$AE60,$AG60:$AH60),AJ$1))</f>
        <v>0</v>
      </c>
      <c r="AK60" s="4">
        <f>IF(ISERROR(LARGE(($X60:$AE60,$AG60:$AH60),AK$1)),0,LARGE(($X60:$AE60,$AG60:$AH60),AK$1))</f>
        <v>0</v>
      </c>
      <c r="AL60" s="4">
        <f>IF(ISERROR(LARGE(($X60:$AE60,$AG60:$AH60),AL$1)),0,LARGE(($X60:$AE60,$AG60:$AH60),AL$1))</f>
        <v>0</v>
      </c>
      <c r="AM60" s="4">
        <f>IF(ISERROR(LARGE(($X60:$AE60,$AG60:$AH60),AM$1)),0,LARGE(($X60:$AE60,$AG60:$AH60),AM$1))</f>
        <v>0</v>
      </c>
      <c r="AN60" s="4">
        <f>IF(ISERROR(LARGE(($X60:$AE60,$AG60:$AH60),AN$1)),0,LARGE(($X60:$AE60,$AG60:$AH60),AN$1))</f>
        <v>0</v>
      </c>
      <c r="AO60" s="1">
        <f>IF(ISERROR(LARGE(($O60:$W60,$AF60,$AI60:$AN60),AO$1)),0,LARGE(($O60:$W60,$AF60,$AI60:$AN60),AO$1))</f>
        <v>59</v>
      </c>
      <c r="AP60" s="1">
        <f>IF(ISERROR(LARGE(($O60:$W60,$AF60,$AI60:$AN60),AP$1)),0,LARGE(($O60:$W60,$AF60,$AI60:$AN60),AP$1))</f>
        <v>0</v>
      </c>
      <c r="AQ60" s="1">
        <f>IF(ISERROR(LARGE(($O60:$W60,$AF60,$AI60:$AN60),AQ$1)),0,LARGE(($O60:$W60,$AF60,$AI60:$AN60),AQ$1))</f>
        <v>0</v>
      </c>
      <c r="AR60" s="1">
        <f>IF(ISERROR(LARGE(($O60:$W60,$AF60,$AI60:$AN60),AR$1)),0,LARGE(($O60:$W60,$AF60,$AI60:$AN60),AR$1))</f>
        <v>0</v>
      </c>
      <c r="AS60" s="1">
        <f>IF(ISERROR(LARGE(($O60:$W60,$AF60,$AI60:$AN60),AS$1)),0,LARGE(($O60:$W60,$AF60,$AI60:$AN60),AS$1))</f>
        <v>0</v>
      </c>
      <c r="AT60" s="1">
        <f>IF(ISERROR(LARGE(($O60:$W60,$AF60,$AI60:$AN60),AT$1)),0,LARGE(($O60:$W60,$AF60,$AI60:$AN60),AT$1))</f>
        <v>0</v>
      </c>
      <c r="AU60" s="1">
        <f>IF(ISERROR(LARGE(($O60:$W60,$AF60,$AI60:$AN60),AU$1)),0,LARGE(($O60:$W60,$AF60,$AI60:$AN60),AU$1))</f>
        <v>0</v>
      </c>
      <c r="AV60" s="1">
        <f>IF(ISERROR(LARGE(($O60:$W60,$AF60,$AI60:$AN60),AV$1)),0,LARGE(($O60:$W60,$AF60,$AI60:$AN60),AV$1))</f>
        <v>0</v>
      </c>
      <c r="AW60" s="1">
        <f>IF(ISERROR(LARGE(($O60:$W60,$AF60,$AI60:$AN60),AW$1)),0,LARGE(($O60:$W60,$AF60,$AI60:$AN60),AW$1))</f>
        <v>0</v>
      </c>
      <c r="AX60" s="1">
        <f>IF(ISERROR(LARGE(($O60:$W60,$AF60,$AI60:$AN60),AX$1)),0,LARGE(($O60:$W60,$AF60,$AI60:$AN60),AX$1))</f>
        <v>0</v>
      </c>
      <c r="AY60" s="1">
        <f>IF(ISERROR(LARGE(($O60:$W60,$AF60,$AI60:$AN60),AY$1)),0,LARGE(($O60:$W60,$AF60,$AI60:$AN60),AY$1))</f>
        <v>0</v>
      </c>
      <c r="AZ60" s="1">
        <f>IF(ISERROR(LARGE(($O60:$W60,$AF60,$AI60:$AN60),AZ$1)),0,LARGE(($O60:$W60,$AF60,$AI60:$AN60),AZ$1))</f>
        <v>0</v>
      </c>
      <c r="BA60" s="1">
        <f>IF(C60="",0,SUM(O60:AH60))</f>
        <v>59</v>
      </c>
      <c r="BB60" s="1">
        <f>IF(C60="",0,SUM(AO60:AZ60))</f>
        <v>59</v>
      </c>
      <c r="BC60" s="2">
        <f>(IF(OR(C60="",BD60=0),0,BA60/BD60))</f>
        <v>59</v>
      </c>
      <c r="BD60" s="3">
        <f>COUNTA(O60:AH60)</f>
        <v>1</v>
      </c>
      <c r="BE60" s="29"/>
    </row>
    <row r="61" spans="1:57" ht="11.25" customHeight="1">
      <c r="A61" s="206">
        <v>59</v>
      </c>
      <c r="B61" s="250">
        <v>23</v>
      </c>
      <c r="C61" s="239" t="s">
        <v>116</v>
      </c>
      <c r="D61" s="239" t="s">
        <v>41</v>
      </c>
      <c r="E61" s="251">
        <v>4</v>
      </c>
      <c r="F61" s="251">
        <v>4</v>
      </c>
      <c r="G61" s="240"/>
      <c r="H61" s="281" t="s">
        <v>275</v>
      </c>
      <c r="I61" s="252">
        <v>40</v>
      </c>
      <c r="J61" s="253">
        <f>(L61+K61)</f>
        <v>10</v>
      </c>
      <c r="K61" s="66">
        <f>0+0+0</f>
        <v>0</v>
      </c>
      <c r="L61" s="254">
        <v>10</v>
      </c>
      <c r="M61" s="255" t="s">
        <v>126</v>
      </c>
      <c r="N61" s="242" t="s">
        <v>217</v>
      </c>
      <c r="O61" s="243">
        <v>59</v>
      </c>
      <c r="P61" s="244"/>
      <c r="Q61" s="245"/>
      <c r="R61" s="246"/>
      <c r="S61" s="244"/>
      <c r="T61" s="244"/>
      <c r="U61" s="244"/>
      <c r="V61" s="246"/>
      <c r="W61" s="244"/>
      <c r="X61" s="247"/>
      <c r="Y61" s="247"/>
      <c r="Z61" s="247"/>
      <c r="AA61" s="247"/>
      <c r="AB61" s="247"/>
      <c r="AC61" s="247"/>
      <c r="AD61" s="247"/>
      <c r="AE61" s="248"/>
      <c r="AF61" s="244"/>
      <c r="AG61" s="248"/>
      <c r="AH61" s="247"/>
      <c r="AI61" s="4">
        <f>IF(ISERROR(LARGE(($X61:$AE61,$AG61:$AH61),AI$1)),0,LARGE(($X61:$AE61,$AG61:$AH61),AI$1))</f>
        <v>0</v>
      </c>
      <c r="AJ61" s="4">
        <f>IF(ISERROR(LARGE(($X61:$AE61,$AG61:$AH61),AJ$1)),0,LARGE(($X61:$AE61,$AG61:$AH61),AJ$1))</f>
        <v>0</v>
      </c>
      <c r="AK61" s="4">
        <f>IF(ISERROR(LARGE(($X61:$AE61,$AG61:$AH61),AK$1)),0,LARGE(($X61:$AE61,$AG61:$AH61),AK$1))</f>
        <v>0</v>
      </c>
      <c r="AL61" s="4">
        <f>IF(ISERROR(LARGE(($X61:$AE61,$AG61:$AH61),AL$1)),0,LARGE(($X61:$AE61,$AG61:$AH61),AL$1))</f>
        <v>0</v>
      </c>
      <c r="AM61" s="4">
        <f>IF(ISERROR(LARGE(($X61:$AE61,$AG61:$AH61),AM$1)),0,LARGE(($X61:$AE61,$AG61:$AH61),AM$1))</f>
        <v>0</v>
      </c>
      <c r="AN61" s="4">
        <f>IF(ISERROR(LARGE(($X61:$AE61,$AG61:$AH61),AN$1)),0,LARGE(($X61:$AE61,$AG61:$AH61),AN$1))</f>
        <v>0</v>
      </c>
      <c r="AO61" s="1">
        <f>IF(ISERROR(LARGE(($O61:$W61,$AF61,$AI61:$AN61),AO$1)),0,LARGE(($O61:$W61,$AF61,$AI61:$AN61),AO$1))</f>
        <v>59</v>
      </c>
      <c r="AP61" s="1">
        <f>IF(ISERROR(LARGE(($O61:$W61,$AF61,$AI61:$AN61),AP$1)),0,LARGE(($O61:$W61,$AF61,$AI61:$AN61),AP$1))</f>
        <v>0</v>
      </c>
      <c r="AQ61" s="1">
        <f>IF(ISERROR(LARGE(($O61:$W61,$AF61,$AI61:$AN61),AQ$1)),0,LARGE(($O61:$W61,$AF61,$AI61:$AN61),AQ$1))</f>
        <v>0</v>
      </c>
      <c r="AR61" s="1">
        <f>IF(ISERROR(LARGE(($O61:$W61,$AF61,$AI61:$AN61),AR$1)),0,LARGE(($O61:$W61,$AF61,$AI61:$AN61),AR$1))</f>
        <v>0</v>
      </c>
      <c r="AS61" s="1">
        <f>IF(ISERROR(LARGE(($O61:$W61,$AF61,$AI61:$AN61),AS$1)),0,LARGE(($O61:$W61,$AF61,$AI61:$AN61),AS$1))</f>
        <v>0</v>
      </c>
      <c r="AT61" s="1">
        <f>IF(ISERROR(LARGE(($O61:$W61,$AF61,$AI61:$AN61),AT$1)),0,LARGE(($O61:$W61,$AF61,$AI61:$AN61),AT$1))</f>
        <v>0</v>
      </c>
      <c r="AU61" s="1">
        <f>IF(ISERROR(LARGE(($O61:$W61,$AF61,$AI61:$AN61),AU$1)),0,LARGE(($O61:$W61,$AF61,$AI61:$AN61),AU$1))</f>
        <v>0</v>
      </c>
      <c r="AV61" s="1">
        <f>IF(ISERROR(LARGE(($O61:$W61,$AF61,$AI61:$AN61),AV$1)),0,LARGE(($O61:$W61,$AF61,$AI61:$AN61),AV$1))</f>
        <v>0</v>
      </c>
      <c r="AW61" s="1">
        <f>IF(ISERROR(LARGE(($O61:$W61,$AF61,$AI61:$AN61),AW$1)),0,LARGE(($O61:$W61,$AF61,$AI61:$AN61),AW$1))</f>
        <v>0</v>
      </c>
      <c r="AX61" s="1">
        <f>IF(ISERROR(LARGE(($O61:$W61,$AF61,$AI61:$AN61),AX$1)),0,LARGE(($O61:$W61,$AF61,$AI61:$AN61),AX$1))</f>
        <v>0</v>
      </c>
      <c r="AY61" s="1">
        <f>IF(ISERROR(LARGE(($O61:$W61,$AF61,$AI61:$AN61),AY$1)),0,LARGE(($O61:$W61,$AF61,$AI61:$AN61),AY$1))</f>
        <v>0</v>
      </c>
      <c r="AZ61" s="1">
        <f>IF(ISERROR(LARGE(($O61:$W61,$AF61,$AI61:$AN61),AZ$1)),0,LARGE(($O61:$W61,$AF61,$AI61:$AN61),AZ$1))</f>
        <v>0</v>
      </c>
      <c r="BA61" s="1">
        <f>IF(C61="",0,SUM(O61:AH61))</f>
        <v>59</v>
      </c>
      <c r="BB61" s="1">
        <f>IF(C61="",0,SUM(AO61:AZ61))</f>
        <v>59</v>
      </c>
      <c r="BC61" s="2">
        <f>(IF(OR(C61="",BD61=0),0,BA61/BD61))</f>
        <v>59</v>
      </c>
      <c r="BD61" s="3">
        <f>COUNTA(O61:AH61)</f>
        <v>1</v>
      </c>
      <c r="BE61" s="51"/>
    </row>
    <row r="62" spans="1:57" ht="11.25" customHeight="1">
      <c r="A62" s="206">
        <v>61</v>
      </c>
      <c r="B62" s="54">
        <v>25</v>
      </c>
      <c r="C62" s="13" t="s">
        <v>204</v>
      </c>
      <c r="D62" s="13" t="s">
        <v>201</v>
      </c>
      <c r="E62" s="125">
        <v>4</v>
      </c>
      <c r="F62" s="110">
        <v>4</v>
      </c>
      <c r="G62" s="238"/>
      <c r="H62" s="143" t="s">
        <v>276</v>
      </c>
      <c r="I62" s="66">
        <v>30</v>
      </c>
      <c r="J62" s="67">
        <f>(L62+K62)</f>
        <v>0</v>
      </c>
      <c r="K62" s="66">
        <f>0+0+0</f>
        <v>0</v>
      </c>
      <c r="L62" s="68">
        <v>0</v>
      </c>
      <c r="M62" s="71" t="s">
        <v>124</v>
      </c>
      <c r="N62" s="17" t="s">
        <v>37</v>
      </c>
      <c r="O62" s="282">
        <v>58</v>
      </c>
      <c r="P62" s="79"/>
      <c r="Q62" s="208"/>
      <c r="R62" s="74"/>
      <c r="S62" s="79"/>
      <c r="T62" s="79"/>
      <c r="U62" s="79"/>
      <c r="V62" s="74"/>
      <c r="W62" s="79"/>
      <c r="X62" s="83"/>
      <c r="Y62" s="83"/>
      <c r="Z62" s="83"/>
      <c r="AA62" s="83"/>
      <c r="AB62" s="83"/>
      <c r="AC62" s="83"/>
      <c r="AD62" s="83"/>
      <c r="AE62" s="124"/>
      <c r="AF62" s="79"/>
      <c r="AG62" s="124"/>
      <c r="AH62" s="83"/>
      <c r="AI62" s="4">
        <f>IF(ISERROR(LARGE(($X62:$AE62,$AG62:$AH62),AI$1)),0,LARGE(($X62:$AE62,$AG62:$AH62),AI$1))</f>
        <v>0</v>
      </c>
      <c r="AJ62" s="4">
        <f>IF(ISERROR(LARGE(($X62:$AE62,$AG62:$AH62),AJ$1)),0,LARGE(($X62:$AE62,$AG62:$AH62),AJ$1))</f>
        <v>0</v>
      </c>
      <c r="AK62" s="4">
        <f>IF(ISERROR(LARGE(($X62:$AE62,$AG62:$AH62),AK$1)),0,LARGE(($X62:$AE62,$AG62:$AH62),AK$1))</f>
        <v>0</v>
      </c>
      <c r="AL62" s="4">
        <f>IF(ISERROR(LARGE(($X62:$AE62,$AG62:$AH62),AL$1)),0,LARGE(($X62:$AE62,$AG62:$AH62),AL$1))</f>
        <v>0</v>
      </c>
      <c r="AM62" s="4">
        <f>IF(ISERROR(LARGE(($X62:$AE62,$AG62:$AH62),AM$1)),0,LARGE(($X62:$AE62,$AG62:$AH62),AM$1))</f>
        <v>0</v>
      </c>
      <c r="AN62" s="4">
        <f>IF(ISERROR(LARGE(($X62:$AE62,$AG62:$AH62),AN$1)),0,LARGE(($X62:$AE62,$AG62:$AH62),AN$1))</f>
        <v>0</v>
      </c>
      <c r="AO62" s="1">
        <f>IF(ISERROR(LARGE(($O62:$W62,$AF62,$AI62:$AN62),AO$1)),0,LARGE(($O62:$W62,$AF62,$AI62:$AN62),AO$1))</f>
        <v>58</v>
      </c>
      <c r="AP62" s="1">
        <f>IF(ISERROR(LARGE(($O62:$W62,$AF62,$AI62:$AN62),AP$1)),0,LARGE(($O62:$W62,$AF62,$AI62:$AN62),AP$1))</f>
        <v>0</v>
      </c>
      <c r="AQ62" s="1">
        <f>IF(ISERROR(LARGE(($O62:$W62,$AF62,$AI62:$AN62),AQ$1)),0,LARGE(($O62:$W62,$AF62,$AI62:$AN62),AQ$1))</f>
        <v>0</v>
      </c>
      <c r="AR62" s="1">
        <f>IF(ISERROR(LARGE(($O62:$W62,$AF62,$AI62:$AN62),AR$1)),0,LARGE(($O62:$W62,$AF62,$AI62:$AN62),AR$1))</f>
        <v>0</v>
      </c>
      <c r="AS62" s="1">
        <f>IF(ISERROR(LARGE(($O62:$W62,$AF62,$AI62:$AN62),AS$1)),0,LARGE(($O62:$W62,$AF62,$AI62:$AN62),AS$1))</f>
        <v>0</v>
      </c>
      <c r="AT62" s="1">
        <f>IF(ISERROR(LARGE(($O62:$W62,$AF62,$AI62:$AN62),AT$1)),0,LARGE(($O62:$W62,$AF62,$AI62:$AN62),AT$1))</f>
        <v>0</v>
      </c>
      <c r="AU62" s="1">
        <f>IF(ISERROR(LARGE(($O62:$W62,$AF62,$AI62:$AN62),AU$1)),0,LARGE(($O62:$W62,$AF62,$AI62:$AN62),AU$1))</f>
        <v>0</v>
      </c>
      <c r="AV62" s="1">
        <f>IF(ISERROR(LARGE(($O62:$W62,$AF62,$AI62:$AN62),AV$1)),0,LARGE(($O62:$W62,$AF62,$AI62:$AN62),AV$1))</f>
        <v>0</v>
      </c>
      <c r="AW62" s="1">
        <f>IF(ISERROR(LARGE(($O62:$W62,$AF62,$AI62:$AN62),AW$1)),0,LARGE(($O62:$W62,$AF62,$AI62:$AN62),AW$1))</f>
        <v>0</v>
      </c>
      <c r="AX62" s="1">
        <f>IF(ISERROR(LARGE(($O62:$W62,$AF62,$AI62:$AN62),AX$1)),0,LARGE(($O62:$W62,$AF62,$AI62:$AN62),AX$1))</f>
        <v>0</v>
      </c>
      <c r="AY62" s="1">
        <f>IF(ISERROR(LARGE(($O62:$W62,$AF62,$AI62:$AN62),AY$1)),0,LARGE(($O62:$W62,$AF62,$AI62:$AN62),AY$1))</f>
        <v>0</v>
      </c>
      <c r="AZ62" s="1">
        <f>IF(ISERROR(LARGE(($O62:$W62,$AF62,$AI62:$AN62),AZ$1)),0,LARGE(($O62:$W62,$AF62,$AI62:$AN62),AZ$1))</f>
        <v>0</v>
      </c>
      <c r="BA62" s="1">
        <f>IF(C62="",0,SUM(O62:AH62))</f>
        <v>58</v>
      </c>
      <c r="BB62" s="1">
        <f>IF(C62="",0,SUM(AO62:AZ62))</f>
        <v>58</v>
      </c>
      <c r="BC62" s="2">
        <f>(IF(OR(C62="",BD62=0),0,BA62/BD62))</f>
        <v>58</v>
      </c>
      <c r="BD62" s="3">
        <f>COUNTA(O62:AH62)</f>
        <v>1</v>
      </c>
      <c r="BE62" s="29"/>
    </row>
    <row r="63" spans="1:57" ht="11.25" customHeight="1">
      <c r="A63" s="279">
        <v>1</v>
      </c>
      <c r="B63" s="259"/>
      <c r="C63" s="260" t="s">
        <v>20</v>
      </c>
      <c r="D63" s="261">
        <f>100+100+100</f>
        <v>300</v>
      </c>
      <c r="E63" s="262"/>
      <c r="F63" s="262"/>
      <c r="G63" s="262"/>
      <c r="H63" s="263"/>
      <c r="I63" s="264"/>
      <c r="J63" s="265"/>
      <c r="K63" s="264"/>
      <c r="L63" s="266"/>
      <c r="M63" s="313">
        <v>1</v>
      </c>
      <c r="N63" s="268" t="s">
        <v>20</v>
      </c>
      <c r="O63" s="311">
        <f>(100+95+90+86)</f>
        <v>371</v>
      </c>
      <c r="P63" s="277">
        <f>(95+90+89+79)</f>
        <v>353</v>
      </c>
      <c r="Q63" s="274"/>
      <c r="R63" s="273">
        <f>100+92+89+87</f>
        <v>368</v>
      </c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69"/>
      <c r="AH63" s="269"/>
      <c r="AI63" s="270"/>
      <c r="AJ63" s="270"/>
      <c r="AK63" s="270"/>
      <c r="AL63" s="270"/>
      <c r="AM63" s="270"/>
      <c r="AN63" s="270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2"/>
      <c r="BD63" s="267"/>
      <c r="BE63" s="29"/>
    </row>
    <row r="64" spans="1:57" ht="11.25" customHeight="1">
      <c r="A64" s="279">
        <v>2</v>
      </c>
      <c r="B64" s="259"/>
      <c r="C64" s="260" t="s">
        <v>106</v>
      </c>
      <c r="D64" s="261">
        <f>30+70+30</f>
        <v>130</v>
      </c>
      <c r="E64" s="262"/>
      <c r="F64" s="262"/>
      <c r="G64" s="262"/>
      <c r="H64" s="263"/>
      <c r="I64" s="264"/>
      <c r="J64" s="265"/>
      <c r="K64" s="264"/>
      <c r="L64" s="266"/>
      <c r="M64" s="315">
        <v>4</v>
      </c>
      <c r="N64" s="268" t="s">
        <v>106</v>
      </c>
      <c r="O64" s="261">
        <f>(87+84+77+71)</f>
        <v>319</v>
      </c>
      <c r="P64" s="277">
        <f>(100+88+84+64)</f>
        <v>336</v>
      </c>
      <c r="Q64" s="274"/>
      <c r="R64" s="316">
        <f>78+88</f>
        <v>166</v>
      </c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69"/>
      <c r="AH64" s="269"/>
      <c r="AI64" s="270"/>
      <c r="AJ64" s="270"/>
      <c r="AK64" s="270"/>
      <c r="AL64" s="270"/>
      <c r="AM64" s="270"/>
      <c r="AN64" s="270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2"/>
      <c r="BD64" s="267"/>
      <c r="BE64" s="29"/>
    </row>
    <row r="65" spans="1:57" ht="11.25" customHeight="1">
      <c r="A65" s="279">
        <v>3</v>
      </c>
      <c r="B65" s="259"/>
      <c r="C65" s="260" t="s">
        <v>51</v>
      </c>
      <c r="D65" s="261">
        <f>0+50+70</f>
        <v>120</v>
      </c>
      <c r="E65" s="262"/>
      <c r="F65" s="262"/>
      <c r="G65" s="262"/>
      <c r="H65" s="263"/>
      <c r="I65" s="264"/>
      <c r="J65" s="265"/>
      <c r="K65" s="264"/>
      <c r="L65" s="266"/>
      <c r="M65" s="314">
        <v>2</v>
      </c>
      <c r="N65" s="268" t="s">
        <v>51</v>
      </c>
      <c r="O65" s="261">
        <f>(68+64)</f>
        <v>132</v>
      </c>
      <c r="P65" s="277">
        <f>(75+73+72+68)</f>
        <v>288</v>
      </c>
      <c r="Q65" s="274"/>
      <c r="R65" s="275">
        <f>95+83+77</f>
        <v>255</v>
      </c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69"/>
      <c r="AH65" s="269"/>
      <c r="AI65" s="270"/>
      <c r="AJ65" s="270"/>
      <c r="AK65" s="270"/>
      <c r="AL65" s="270"/>
      <c r="AM65" s="270"/>
      <c r="AN65" s="270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2"/>
      <c r="BD65" s="267"/>
      <c r="BE65" s="29"/>
    </row>
    <row r="66" spans="1:57" ht="11.25" customHeight="1">
      <c r="A66" s="54">
        <v>6</v>
      </c>
      <c r="B66" s="259"/>
      <c r="C66" s="260" t="s">
        <v>347</v>
      </c>
      <c r="D66" s="261">
        <f>0+30+0</f>
        <v>30</v>
      </c>
      <c r="E66" s="262"/>
      <c r="F66" s="262"/>
      <c r="G66" s="262"/>
      <c r="H66" s="263"/>
      <c r="I66" s="264"/>
      <c r="J66" s="265"/>
      <c r="K66" s="264"/>
      <c r="L66" s="266"/>
      <c r="M66" s="267">
        <v>0</v>
      </c>
      <c r="N66" s="268" t="s">
        <v>347</v>
      </c>
      <c r="O66" s="261">
        <f>(57)</f>
        <v>57</v>
      </c>
      <c r="P66" s="277">
        <f>(63+62+61)</f>
        <v>186</v>
      </c>
      <c r="Q66" s="274"/>
      <c r="R66" s="277">
        <f>0</f>
        <v>0</v>
      </c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69"/>
      <c r="AH66" s="269"/>
      <c r="AI66" s="270"/>
      <c r="AJ66" s="270"/>
      <c r="AK66" s="270"/>
      <c r="AL66" s="270"/>
      <c r="AM66" s="270"/>
      <c r="AN66" s="270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2"/>
      <c r="BD66" s="267"/>
      <c r="BE66" s="29"/>
    </row>
    <row r="67" spans="1:57" ht="11.25" customHeight="1">
      <c r="A67" s="258">
        <v>5</v>
      </c>
      <c r="B67" s="259"/>
      <c r="C67" s="260" t="s">
        <v>45</v>
      </c>
      <c r="D67" s="261">
        <f>50+10+0</f>
        <v>60</v>
      </c>
      <c r="E67" s="262"/>
      <c r="F67" s="262"/>
      <c r="G67" s="262"/>
      <c r="H67" s="263"/>
      <c r="I67" s="264"/>
      <c r="J67" s="265"/>
      <c r="K67" s="264"/>
      <c r="L67" s="266"/>
      <c r="M67" s="267">
        <v>7</v>
      </c>
      <c r="N67" s="268" t="s">
        <v>45</v>
      </c>
      <c r="O67" s="311">
        <f>(89+86+79+76)</f>
        <v>330</v>
      </c>
      <c r="P67" s="277">
        <f>(92+82)</f>
        <v>174</v>
      </c>
      <c r="Q67" s="274"/>
      <c r="R67" s="277">
        <f>79</f>
        <v>79</v>
      </c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69"/>
      <c r="AH67" s="269"/>
      <c r="AI67" s="270"/>
      <c r="AJ67" s="270"/>
      <c r="AK67" s="270"/>
      <c r="AL67" s="270"/>
      <c r="AM67" s="270"/>
      <c r="AN67" s="270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2"/>
      <c r="BD67" s="267"/>
      <c r="BE67" s="29"/>
    </row>
    <row r="68" spans="1:57" ht="11.25" customHeight="1">
      <c r="A68" s="279">
        <v>3</v>
      </c>
      <c r="B68" s="259"/>
      <c r="C68" s="260" t="s">
        <v>37</v>
      </c>
      <c r="D68" s="261">
        <f>70+0+50</f>
        <v>120</v>
      </c>
      <c r="E68" s="262"/>
      <c r="F68" s="262"/>
      <c r="G68" s="262"/>
      <c r="H68" s="263"/>
      <c r="I68" s="264"/>
      <c r="J68" s="265"/>
      <c r="K68" s="264"/>
      <c r="L68" s="266"/>
      <c r="M68" s="312">
        <v>3</v>
      </c>
      <c r="N68" s="268" t="s">
        <v>37</v>
      </c>
      <c r="O68" s="261">
        <f>(92+88+84+73)</f>
        <v>337</v>
      </c>
      <c r="P68" s="277">
        <f>(86+67)</f>
        <v>153</v>
      </c>
      <c r="Q68" s="274"/>
      <c r="R68" s="276">
        <f>92+86</f>
        <v>178</v>
      </c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69"/>
      <c r="AH68" s="269"/>
      <c r="AI68" s="270"/>
      <c r="AJ68" s="270"/>
      <c r="AK68" s="270"/>
      <c r="AL68" s="270"/>
      <c r="AM68" s="270"/>
      <c r="AN68" s="270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2"/>
      <c r="BD68" s="267"/>
      <c r="BE68" s="29"/>
    </row>
    <row r="69" spans="1:57" ht="11.25" customHeight="1">
      <c r="A69" s="54">
        <v>8</v>
      </c>
      <c r="B69" s="259"/>
      <c r="C69" s="260" t="s">
        <v>167</v>
      </c>
      <c r="D69" s="261">
        <f>0+0+0</f>
        <v>0</v>
      </c>
      <c r="E69" s="262"/>
      <c r="F69" s="262"/>
      <c r="G69" s="262"/>
      <c r="H69" s="263"/>
      <c r="I69" s="264"/>
      <c r="J69" s="265"/>
      <c r="K69" s="264"/>
      <c r="L69" s="266"/>
      <c r="M69" s="267">
        <v>0</v>
      </c>
      <c r="N69" s="268" t="s">
        <v>167</v>
      </c>
      <c r="O69" s="261">
        <f>(65+62)</f>
        <v>127</v>
      </c>
      <c r="P69" s="277">
        <f>(74+70)</f>
        <v>144</v>
      </c>
      <c r="Q69" s="274"/>
      <c r="R69" s="277">
        <v>0</v>
      </c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69"/>
      <c r="AH69" s="269"/>
      <c r="AI69" s="270"/>
      <c r="AJ69" s="270"/>
      <c r="AK69" s="270"/>
      <c r="AL69" s="270"/>
      <c r="AM69" s="270"/>
      <c r="AN69" s="270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2"/>
      <c r="BD69" s="267"/>
      <c r="BE69" s="29"/>
    </row>
    <row r="70" spans="1:57" ht="11.25" customHeight="1">
      <c r="A70" s="54">
        <v>7</v>
      </c>
      <c r="B70" s="259"/>
      <c r="C70" s="260" t="s">
        <v>217</v>
      </c>
      <c r="D70" s="261">
        <f>10+0+10</f>
        <v>20</v>
      </c>
      <c r="E70" s="262"/>
      <c r="F70" s="262"/>
      <c r="G70" s="262"/>
      <c r="H70" s="263"/>
      <c r="I70" s="264"/>
      <c r="J70" s="265"/>
      <c r="K70" s="264"/>
      <c r="L70" s="266"/>
      <c r="M70" s="315">
        <v>5</v>
      </c>
      <c r="N70" s="268" t="s">
        <v>217</v>
      </c>
      <c r="O70" s="261">
        <f>(63+61+60+59)</f>
        <v>243</v>
      </c>
      <c r="P70" s="277">
        <f>(66+65)</f>
        <v>131</v>
      </c>
      <c r="Q70" s="274"/>
      <c r="R70" s="316">
        <f>74+75</f>
        <v>149</v>
      </c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69"/>
      <c r="AH70" s="269"/>
      <c r="AI70" s="270"/>
      <c r="AJ70" s="270"/>
      <c r="AK70" s="270"/>
      <c r="AL70" s="270"/>
      <c r="AM70" s="270"/>
      <c r="AN70" s="270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2"/>
      <c r="BD70" s="267"/>
      <c r="BE70" s="29"/>
    </row>
    <row r="71" spans="1:57" ht="11.25" customHeight="1">
      <c r="A71" s="54">
        <v>10</v>
      </c>
      <c r="B71" s="286"/>
      <c r="C71" s="262" t="s">
        <v>110</v>
      </c>
      <c r="D71" s="261">
        <f>0+0+0</f>
        <v>0</v>
      </c>
      <c r="E71" s="286"/>
      <c r="F71" s="286"/>
      <c r="G71" s="286"/>
      <c r="H71" s="290"/>
      <c r="I71" s="292"/>
      <c r="J71" s="286"/>
      <c r="K71" s="286"/>
      <c r="L71" s="286"/>
      <c r="M71" s="267">
        <v>0</v>
      </c>
      <c r="N71" s="296" t="s">
        <v>110</v>
      </c>
      <c r="O71" s="299">
        <f>(0)</f>
        <v>0</v>
      </c>
      <c r="P71" s="278">
        <f>(76)</f>
        <v>76</v>
      </c>
      <c r="Q71" s="274"/>
      <c r="R71" s="277">
        <f>0</f>
        <v>0</v>
      </c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69"/>
      <c r="AH71" s="269"/>
      <c r="AI71" s="270"/>
      <c r="AJ71" s="270"/>
      <c r="AK71" s="270"/>
      <c r="AL71" s="270"/>
      <c r="AM71" s="270"/>
      <c r="AN71" s="270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2"/>
      <c r="BD71" s="267"/>
      <c r="BE71" s="29"/>
    </row>
    <row r="72" spans="1:57" ht="11.25" customHeight="1">
      <c r="A72" s="54">
        <v>9</v>
      </c>
      <c r="B72" s="259"/>
      <c r="C72" s="260" t="s">
        <v>109</v>
      </c>
      <c r="D72" s="261">
        <f>0+0+0</f>
        <v>0</v>
      </c>
      <c r="E72" s="262"/>
      <c r="F72" s="262"/>
      <c r="G72" s="262"/>
      <c r="H72" s="263"/>
      <c r="I72" s="264"/>
      <c r="J72" s="265"/>
      <c r="K72" s="264"/>
      <c r="L72" s="266"/>
      <c r="M72" s="267">
        <v>6</v>
      </c>
      <c r="N72" s="268" t="s">
        <v>109</v>
      </c>
      <c r="O72" s="261">
        <f>(81)</f>
        <v>81</v>
      </c>
      <c r="P72" s="277">
        <f>(69)</f>
        <v>69</v>
      </c>
      <c r="Q72" s="283"/>
      <c r="R72" s="278">
        <f>81</f>
        <v>81</v>
      </c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5"/>
      <c r="AH72" s="285"/>
      <c r="AI72" s="270"/>
      <c r="AJ72" s="270"/>
      <c r="AK72" s="270"/>
      <c r="AL72" s="270"/>
      <c r="AM72" s="270"/>
      <c r="AN72" s="270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2"/>
      <c r="BD72" s="267"/>
      <c r="BE72" s="29"/>
    </row>
    <row r="73" spans="1:57" ht="11.25" customHeight="1">
      <c r="A73" s="54"/>
      <c r="B73" s="54"/>
      <c r="C73" s="55" t="s">
        <v>195</v>
      </c>
      <c r="D73" s="55" t="s">
        <v>9</v>
      </c>
      <c r="E73" s="110">
        <v>3</v>
      </c>
      <c r="F73" s="110">
        <v>3</v>
      </c>
      <c r="G73" s="238"/>
      <c r="H73" s="145"/>
      <c r="I73" s="66">
        <v>30</v>
      </c>
      <c r="J73" s="67">
        <f>(L73+K73)</f>
        <v>0</v>
      </c>
      <c r="K73" s="66">
        <f>0+0+0</f>
        <v>0</v>
      </c>
      <c r="L73" s="68">
        <v>0</v>
      </c>
      <c r="M73" s="71" t="s">
        <v>124</v>
      </c>
      <c r="N73" s="17" t="s">
        <v>106</v>
      </c>
      <c r="O73" s="282"/>
      <c r="P73" s="79"/>
      <c r="Q73" s="208"/>
      <c r="R73" s="74"/>
      <c r="S73" s="79"/>
      <c r="T73" s="79"/>
      <c r="U73" s="79"/>
      <c r="V73" s="74"/>
      <c r="W73" s="79"/>
      <c r="X73" s="83"/>
      <c r="Y73" s="83"/>
      <c r="Z73" s="83"/>
      <c r="AA73" s="83"/>
      <c r="AB73" s="83"/>
      <c r="AC73" s="83"/>
      <c r="AD73" s="83"/>
      <c r="AE73" s="124"/>
      <c r="AF73" s="79"/>
      <c r="AG73" s="124"/>
      <c r="AH73" s="83"/>
      <c r="AI73" s="4"/>
      <c r="AJ73" s="4"/>
      <c r="AK73" s="4"/>
      <c r="AL73" s="4"/>
      <c r="AM73" s="4"/>
      <c r="AN73" s="4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2"/>
      <c r="BD73" s="3"/>
      <c r="BE73" s="29"/>
    </row>
    <row r="74" spans="1:57" ht="11.25" customHeight="1">
      <c r="A74" s="54"/>
      <c r="B74" s="54"/>
      <c r="C74" s="55" t="s">
        <v>95</v>
      </c>
      <c r="D74" s="55" t="s">
        <v>8</v>
      </c>
      <c r="E74" s="125">
        <v>4</v>
      </c>
      <c r="F74" s="110">
        <v>4</v>
      </c>
      <c r="G74" s="238"/>
      <c r="H74" s="145"/>
      <c r="I74" s="66">
        <v>30</v>
      </c>
      <c r="J74" s="67">
        <f>(L74+K74)</f>
        <v>0</v>
      </c>
      <c r="K74" s="66">
        <f>0+0+0</f>
        <v>0</v>
      </c>
      <c r="L74" s="68">
        <v>0</v>
      </c>
      <c r="M74" s="71" t="s">
        <v>124</v>
      </c>
      <c r="N74" s="17" t="s">
        <v>20</v>
      </c>
      <c r="O74" s="300"/>
      <c r="P74" s="244"/>
      <c r="Q74" s="208"/>
      <c r="R74" s="74"/>
      <c r="S74" s="79"/>
      <c r="T74" s="79"/>
      <c r="U74" s="79"/>
      <c r="V74" s="74"/>
      <c r="W74" s="79"/>
      <c r="X74" s="83"/>
      <c r="Y74" s="83"/>
      <c r="Z74" s="83"/>
      <c r="AA74" s="83"/>
      <c r="AB74" s="83"/>
      <c r="AC74" s="83"/>
      <c r="AD74" s="83"/>
      <c r="AE74" s="124"/>
      <c r="AF74" s="79"/>
      <c r="AG74" s="124"/>
      <c r="AH74" s="83"/>
      <c r="AI74" s="4"/>
      <c r="AJ74" s="4"/>
      <c r="AK74" s="4"/>
      <c r="AL74" s="4"/>
      <c r="AM74" s="4"/>
      <c r="AN74" s="4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2"/>
      <c r="BD74" s="3"/>
      <c r="BE74" s="29"/>
    </row>
    <row r="75" spans="1:57" ht="11.25" customHeight="1">
      <c r="A75" s="54"/>
      <c r="B75" s="54"/>
      <c r="C75" s="13" t="s">
        <v>98</v>
      </c>
      <c r="D75" s="13" t="s">
        <v>33</v>
      </c>
      <c r="E75" s="110">
        <v>2</v>
      </c>
      <c r="F75" s="110">
        <v>2</v>
      </c>
      <c r="G75" s="238"/>
      <c r="H75" s="143" t="s">
        <v>276</v>
      </c>
      <c r="I75" s="66">
        <v>30</v>
      </c>
      <c r="J75" s="67">
        <f>(L75+K75)</f>
        <v>24</v>
      </c>
      <c r="K75" s="66">
        <f>0+0+0</f>
        <v>0</v>
      </c>
      <c r="L75" s="68">
        <v>24</v>
      </c>
      <c r="M75" s="71" t="s">
        <v>124</v>
      </c>
      <c r="N75" s="18" t="s">
        <v>109</v>
      </c>
      <c r="O75" s="282"/>
      <c r="P75" s="79"/>
      <c r="Q75" s="208"/>
      <c r="R75" s="74"/>
      <c r="S75" s="120"/>
      <c r="T75" s="120"/>
      <c r="U75" s="120"/>
      <c r="V75" s="121"/>
      <c r="W75" s="120"/>
      <c r="X75" s="83"/>
      <c r="Y75" s="83"/>
      <c r="Z75" s="83"/>
      <c r="AA75" s="119"/>
      <c r="AB75" s="119"/>
      <c r="AC75" s="119"/>
      <c r="AD75" s="119"/>
      <c r="AE75" s="231"/>
      <c r="AF75" s="120"/>
      <c r="AG75" s="124"/>
      <c r="AH75" s="119"/>
      <c r="AI75" s="4"/>
      <c r="AJ75" s="4"/>
      <c r="AK75" s="4"/>
      <c r="AL75" s="4"/>
      <c r="AM75" s="4"/>
      <c r="AN75" s="4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2"/>
      <c r="BD75" s="3"/>
      <c r="BE75" s="51"/>
    </row>
    <row r="76" spans="1:57" ht="11.25" customHeight="1">
      <c r="A76" s="54"/>
      <c r="B76" s="54"/>
      <c r="C76" s="13" t="s">
        <v>89</v>
      </c>
      <c r="D76" s="13" t="s">
        <v>9</v>
      </c>
      <c r="E76" s="110">
        <v>2</v>
      </c>
      <c r="F76" s="110">
        <v>2</v>
      </c>
      <c r="G76" s="238"/>
      <c r="H76" s="143" t="s">
        <v>276</v>
      </c>
      <c r="I76" s="66">
        <v>30</v>
      </c>
      <c r="J76" s="67">
        <f>(L76+K76)</f>
        <v>2</v>
      </c>
      <c r="K76" s="66">
        <f>0+0+0</f>
        <v>0</v>
      </c>
      <c r="L76" s="68">
        <v>2</v>
      </c>
      <c r="M76" s="71" t="s">
        <v>124</v>
      </c>
      <c r="N76" s="17" t="s">
        <v>45</v>
      </c>
      <c r="O76" s="282"/>
      <c r="P76" s="79"/>
      <c r="Q76" s="208"/>
      <c r="R76" s="74"/>
      <c r="S76" s="79"/>
      <c r="T76" s="79"/>
      <c r="U76" s="79"/>
      <c r="V76" s="74"/>
      <c r="W76" s="79"/>
      <c r="X76" s="83"/>
      <c r="Y76" s="83"/>
      <c r="Z76" s="83"/>
      <c r="AA76" s="83"/>
      <c r="AB76" s="83"/>
      <c r="AC76" s="83"/>
      <c r="AD76" s="83"/>
      <c r="AE76" s="124"/>
      <c r="AF76" s="79"/>
      <c r="AG76" s="124"/>
      <c r="AH76" s="83"/>
      <c r="AI76" s="4"/>
      <c r="AJ76" s="4"/>
      <c r="AK76" s="4"/>
      <c r="AL76" s="4"/>
      <c r="AM76" s="4"/>
      <c r="AN76" s="4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  <c r="BD76" s="3"/>
      <c r="BE76" s="29"/>
    </row>
    <row r="77" spans="1:57" ht="11.25" customHeight="1">
      <c r="A77" s="54"/>
      <c r="B77" s="54"/>
      <c r="C77" s="55" t="s">
        <v>283</v>
      </c>
      <c r="D77" s="55" t="s">
        <v>35</v>
      </c>
      <c r="E77" s="110">
        <v>3</v>
      </c>
      <c r="F77" s="110">
        <v>3</v>
      </c>
      <c r="G77" s="238"/>
      <c r="H77" s="141" t="s">
        <v>295</v>
      </c>
      <c r="I77" s="66">
        <v>30</v>
      </c>
      <c r="J77" s="67">
        <f>(L77+K77)</f>
        <v>0</v>
      </c>
      <c r="K77" s="66">
        <f>0+0+0</f>
        <v>0</v>
      </c>
      <c r="L77" s="68">
        <v>0</v>
      </c>
      <c r="M77" s="71" t="s">
        <v>124</v>
      </c>
      <c r="N77" s="56" t="s">
        <v>51</v>
      </c>
      <c r="O77" s="282"/>
      <c r="P77" s="79"/>
      <c r="Q77" s="208"/>
      <c r="R77" s="74"/>
      <c r="S77" s="79"/>
      <c r="T77" s="79"/>
      <c r="U77" s="79"/>
      <c r="V77" s="74"/>
      <c r="W77" s="79"/>
      <c r="X77" s="83"/>
      <c r="Y77" s="83"/>
      <c r="Z77" s="83"/>
      <c r="AA77" s="83"/>
      <c r="AB77" s="83"/>
      <c r="AC77" s="83"/>
      <c r="AD77" s="83"/>
      <c r="AE77" s="124"/>
      <c r="AF77" s="79"/>
      <c r="AG77" s="124"/>
      <c r="AH77" s="83"/>
      <c r="AI77" s="4"/>
      <c r="AJ77" s="4"/>
      <c r="AK77" s="4"/>
      <c r="AL77" s="4"/>
      <c r="AM77" s="4"/>
      <c r="AN77" s="4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2"/>
      <c r="BD77" s="3"/>
      <c r="BE77" s="51"/>
    </row>
    <row r="78" spans="1:57" ht="11.25" customHeight="1">
      <c r="A78" s="54"/>
      <c r="B78" s="54"/>
      <c r="C78" s="13" t="s">
        <v>220</v>
      </c>
      <c r="D78" s="13" t="s">
        <v>33</v>
      </c>
      <c r="E78" s="110">
        <v>2</v>
      </c>
      <c r="F78" s="110">
        <v>2</v>
      </c>
      <c r="G78" s="238"/>
      <c r="H78" s="145"/>
      <c r="I78" s="66">
        <v>30</v>
      </c>
      <c r="J78" s="67">
        <f>(L78+K78)</f>
        <v>2</v>
      </c>
      <c r="K78" s="66">
        <f>0+0+0</f>
        <v>0</v>
      </c>
      <c r="L78" s="68">
        <v>2</v>
      </c>
      <c r="M78" s="71" t="s">
        <v>124</v>
      </c>
      <c r="N78" s="18" t="s">
        <v>20</v>
      </c>
      <c r="O78" s="282"/>
      <c r="P78" s="79"/>
      <c r="Q78" s="208"/>
      <c r="R78" s="74"/>
      <c r="S78" s="79"/>
      <c r="T78" s="79"/>
      <c r="U78" s="79"/>
      <c r="V78" s="74"/>
      <c r="W78" s="79"/>
      <c r="X78" s="83"/>
      <c r="Y78" s="83"/>
      <c r="Z78" s="83"/>
      <c r="AA78" s="83"/>
      <c r="AB78" s="83"/>
      <c r="AC78" s="83"/>
      <c r="AD78" s="83"/>
      <c r="AE78" s="124"/>
      <c r="AF78" s="79"/>
      <c r="AG78" s="124"/>
      <c r="AH78" s="83"/>
      <c r="AI78" s="4"/>
      <c r="AJ78" s="4"/>
      <c r="AK78" s="4"/>
      <c r="AL78" s="4"/>
      <c r="AM78" s="4"/>
      <c r="AN78" s="4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2"/>
      <c r="BD78" s="3"/>
      <c r="BE78" s="29"/>
    </row>
    <row r="79" spans="1:57" ht="11.25" customHeight="1">
      <c r="A79" s="54"/>
      <c r="B79" s="54"/>
      <c r="C79" s="13" t="s">
        <v>293</v>
      </c>
      <c r="D79" s="13" t="s">
        <v>294</v>
      </c>
      <c r="E79" s="110">
        <v>3</v>
      </c>
      <c r="F79" s="110">
        <v>3</v>
      </c>
      <c r="G79" s="238"/>
      <c r="H79" s="141" t="s">
        <v>295</v>
      </c>
      <c r="I79" s="66">
        <v>30</v>
      </c>
      <c r="J79" s="67">
        <f>(L79+K79)</f>
        <v>0</v>
      </c>
      <c r="K79" s="66">
        <f>0+0+0</f>
        <v>0</v>
      </c>
      <c r="L79" s="68">
        <v>0</v>
      </c>
      <c r="M79" s="71" t="s">
        <v>124</v>
      </c>
      <c r="N79" s="18" t="s">
        <v>45</v>
      </c>
      <c r="O79" s="282"/>
      <c r="P79" s="79"/>
      <c r="Q79" s="245"/>
      <c r="R79" s="246"/>
      <c r="S79" s="244"/>
      <c r="T79" s="244"/>
      <c r="U79" s="244"/>
      <c r="V79" s="246"/>
      <c r="W79" s="244"/>
      <c r="X79" s="247"/>
      <c r="Y79" s="247"/>
      <c r="Z79" s="247"/>
      <c r="AA79" s="247"/>
      <c r="AB79" s="247"/>
      <c r="AC79" s="247"/>
      <c r="AD79" s="247"/>
      <c r="AE79" s="248"/>
      <c r="AF79" s="244"/>
      <c r="AG79" s="248"/>
      <c r="AH79" s="247"/>
      <c r="AI79" s="4"/>
      <c r="AJ79" s="4"/>
      <c r="AK79" s="4"/>
      <c r="AL79" s="4"/>
      <c r="AM79" s="4"/>
      <c r="AN79" s="4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2"/>
      <c r="BD79" s="3"/>
      <c r="BE79" s="29"/>
    </row>
    <row r="80" spans="1:57" ht="11.25" customHeight="1">
      <c r="A80" s="54"/>
      <c r="B80" s="54"/>
      <c r="C80" s="55" t="s">
        <v>282</v>
      </c>
      <c r="D80" s="55" t="s">
        <v>12</v>
      </c>
      <c r="E80" s="110">
        <v>1</v>
      </c>
      <c r="F80" s="110">
        <v>1</v>
      </c>
      <c r="G80" s="238"/>
      <c r="H80" s="143" t="s">
        <v>276</v>
      </c>
      <c r="I80" s="66">
        <v>30</v>
      </c>
      <c r="J80" s="67">
        <f>(L80+K80)</f>
        <v>0</v>
      </c>
      <c r="K80" s="66">
        <f>0+0+0</f>
        <v>0</v>
      </c>
      <c r="L80" s="68">
        <v>0</v>
      </c>
      <c r="M80" s="71" t="s">
        <v>124</v>
      </c>
      <c r="N80" s="56" t="s">
        <v>183</v>
      </c>
      <c r="O80" s="298"/>
      <c r="P80" s="301"/>
      <c r="Q80" s="245"/>
      <c r="R80" s="246"/>
      <c r="S80" s="244"/>
      <c r="T80" s="244"/>
      <c r="U80" s="244"/>
      <c r="V80" s="246"/>
      <c r="W80" s="244"/>
      <c r="X80" s="247"/>
      <c r="Y80" s="247"/>
      <c r="Z80" s="247"/>
      <c r="AA80" s="247"/>
      <c r="AB80" s="247"/>
      <c r="AC80" s="247"/>
      <c r="AD80" s="247"/>
      <c r="AE80" s="248"/>
      <c r="AF80" s="244"/>
      <c r="AG80" s="248"/>
      <c r="AH80" s="247"/>
      <c r="AI80" s="4"/>
      <c r="AJ80" s="4"/>
      <c r="AK80" s="4"/>
      <c r="AL80" s="4"/>
      <c r="AM80" s="4"/>
      <c r="AN80" s="4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2"/>
      <c r="BD80" s="3"/>
      <c r="BE80" s="51"/>
    </row>
    <row r="81" spans="1:57" ht="11.25" customHeight="1">
      <c r="A81" s="54"/>
      <c r="B81" s="54"/>
      <c r="C81" s="13" t="s">
        <v>218</v>
      </c>
      <c r="D81" s="13" t="s">
        <v>254</v>
      </c>
      <c r="E81" s="110">
        <v>4</v>
      </c>
      <c r="F81" s="110">
        <v>4</v>
      </c>
      <c r="G81" s="238"/>
      <c r="H81" s="141" t="s">
        <v>295</v>
      </c>
      <c r="I81" s="66">
        <v>30</v>
      </c>
      <c r="J81" s="67">
        <f>(L81+K81)</f>
        <v>0</v>
      </c>
      <c r="K81" s="66">
        <f>0+0+0</f>
        <v>0</v>
      </c>
      <c r="L81" s="68">
        <v>0</v>
      </c>
      <c r="M81" s="71" t="s">
        <v>124</v>
      </c>
      <c r="N81" s="18" t="s">
        <v>45</v>
      </c>
      <c r="O81" s="282"/>
      <c r="P81" s="79"/>
      <c r="Q81" s="208"/>
      <c r="R81" s="74"/>
      <c r="S81" s="79"/>
      <c r="T81" s="79"/>
      <c r="U81" s="79"/>
      <c r="V81" s="74"/>
      <c r="W81" s="79"/>
      <c r="X81" s="83"/>
      <c r="Y81" s="83"/>
      <c r="Z81" s="83"/>
      <c r="AA81" s="83"/>
      <c r="AB81" s="83"/>
      <c r="AC81" s="83"/>
      <c r="AD81" s="83"/>
      <c r="AE81" s="124"/>
      <c r="AF81" s="79"/>
      <c r="AG81" s="124"/>
      <c r="AH81" s="83"/>
      <c r="AI81" s="4"/>
      <c r="AJ81" s="4"/>
      <c r="AK81" s="4"/>
      <c r="AL81" s="4"/>
      <c r="AM81" s="4"/>
      <c r="AN81" s="4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2"/>
      <c r="BD81" s="3"/>
      <c r="BE81" s="29"/>
    </row>
    <row r="82" spans="1:57" ht="11.25" customHeight="1">
      <c r="A82" s="241"/>
      <c r="B82" s="241"/>
      <c r="C82" s="287" t="s">
        <v>56</v>
      </c>
      <c r="D82" s="287" t="s">
        <v>297</v>
      </c>
      <c r="E82" s="288">
        <v>3</v>
      </c>
      <c r="F82" s="288">
        <v>3</v>
      </c>
      <c r="G82" s="289"/>
      <c r="H82" s="306" t="s">
        <v>295</v>
      </c>
      <c r="I82" s="291">
        <v>30</v>
      </c>
      <c r="J82" s="293">
        <f>(L82+K82)</f>
        <v>0</v>
      </c>
      <c r="K82" s="291">
        <f>0+0+0</f>
        <v>0</v>
      </c>
      <c r="L82" s="294">
        <v>0</v>
      </c>
      <c r="M82" s="295" t="s">
        <v>124</v>
      </c>
      <c r="N82" s="308" t="s">
        <v>45</v>
      </c>
      <c r="O82" s="298"/>
      <c r="P82" s="301"/>
      <c r="Q82" s="302"/>
      <c r="R82" s="303"/>
      <c r="S82" s="301"/>
      <c r="T82" s="301"/>
      <c r="U82" s="301"/>
      <c r="V82" s="303"/>
      <c r="W82" s="301"/>
      <c r="X82" s="304"/>
      <c r="Y82" s="304"/>
      <c r="Z82" s="304"/>
      <c r="AA82" s="304"/>
      <c r="AB82" s="304"/>
      <c r="AC82" s="304"/>
      <c r="AD82" s="304"/>
      <c r="AE82" s="305"/>
      <c r="AF82" s="301"/>
      <c r="AG82" s="305"/>
      <c r="AH82" s="304"/>
      <c r="AI82" s="4"/>
      <c r="AJ82" s="4"/>
      <c r="AK82" s="4"/>
      <c r="AL82" s="4"/>
      <c r="AM82" s="4"/>
      <c r="AN82" s="4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2"/>
      <c r="BD82" s="3"/>
      <c r="BE82" s="29"/>
    </row>
    <row r="83" spans="1:57" ht="11.25" customHeight="1">
      <c r="A83" s="54"/>
      <c r="B83" s="54"/>
      <c r="C83" s="55" t="s">
        <v>301</v>
      </c>
      <c r="D83" s="55" t="s">
        <v>270</v>
      </c>
      <c r="E83" s="110">
        <v>2</v>
      </c>
      <c r="F83" s="110">
        <v>2</v>
      </c>
      <c r="G83" s="238"/>
      <c r="H83" s="141" t="s">
        <v>295</v>
      </c>
      <c r="I83" s="66">
        <v>30</v>
      </c>
      <c r="J83" s="67">
        <f>(L83+K83)</f>
        <v>0</v>
      </c>
      <c r="K83" s="66">
        <f>0+0+0</f>
        <v>0</v>
      </c>
      <c r="L83" s="68">
        <v>0</v>
      </c>
      <c r="M83" s="71" t="s">
        <v>124</v>
      </c>
      <c r="N83" s="17" t="s">
        <v>45</v>
      </c>
      <c r="O83" s="75"/>
      <c r="P83" s="79"/>
      <c r="Q83" s="208"/>
      <c r="R83" s="74"/>
      <c r="S83" s="79"/>
      <c r="T83" s="79"/>
      <c r="U83" s="79"/>
      <c r="V83" s="74"/>
      <c r="W83" s="79"/>
      <c r="X83" s="83"/>
      <c r="Y83" s="83"/>
      <c r="Z83" s="83"/>
      <c r="AA83" s="83"/>
      <c r="AB83" s="83"/>
      <c r="AC83" s="83"/>
      <c r="AD83" s="83"/>
      <c r="AE83" s="124"/>
      <c r="AF83" s="79"/>
      <c r="AG83" s="124"/>
      <c r="AH83" s="83"/>
      <c r="AI83" s="4"/>
      <c r="AJ83" s="4"/>
      <c r="AK83" s="4"/>
      <c r="AL83" s="4"/>
      <c r="AM83" s="4"/>
      <c r="AN83" s="4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2"/>
      <c r="BD83" s="3"/>
      <c r="BE83" s="29"/>
    </row>
    <row r="84" spans="1:57" ht="11.25" customHeight="1">
      <c r="A84" s="54"/>
      <c r="B84" s="54"/>
      <c r="C84" s="13" t="s">
        <v>138</v>
      </c>
      <c r="D84" s="13" t="s">
        <v>85</v>
      </c>
      <c r="E84" s="110">
        <v>3</v>
      </c>
      <c r="F84" s="110">
        <v>3</v>
      </c>
      <c r="G84" s="238"/>
      <c r="H84" s="145"/>
      <c r="I84" s="66">
        <v>30</v>
      </c>
      <c r="J84" s="67">
        <f>(L84+K84)</f>
        <v>7</v>
      </c>
      <c r="K84" s="66">
        <f>0+0+0</f>
        <v>0</v>
      </c>
      <c r="L84" s="68">
        <v>7</v>
      </c>
      <c r="M84" s="71" t="s">
        <v>124</v>
      </c>
      <c r="N84" s="17" t="s">
        <v>51</v>
      </c>
      <c r="O84" s="75"/>
      <c r="P84" s="79"/>
      <c r="Q84" s="208"/>
      <c r="R84" s="74"/>
      <c r="S84" s="79"/>
      <c r="T84" s="79"/>
      <c r="U84" s="79"/>
      <c r="V84" s="74"/>
      <c r="W84" s="79"/>
      <c r="X84" s="83"/>
      <c r="Y84" s="83"/>
      <c r="Z84" s="83"/>
      <c r="AA84" s="83"/>
      <c r="AB84" s="83"/>
      <c r="AC84" s="83"/>
      <c r="AD84" s="83"/>
      <c r="AE84" s="124"/>
      <c r="AF84" s="79"/>
      <c r="AG84" s="124"/>
      <c r="AH84" s="83"/>
      <c r="AI84" s="4"/>
      <c r="AJ84" s="4"/>
      <c r="AK84" s="4"/>
      <c r="AL84" s="4"/>
      <c r="AM84" s="4"/>
      <c r="AN84" s="4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2"/>
      <c r="BD84" s="3"/>
      <c r="BE84" s="29"/>
    </row>
    <row r="85" spans="1:57" ht="11.25" customHeight="1">
      <c r="A85" s="54"/>
      <c r="B85" s="54"/>
      <c r="C85" s="13" t="s">
        <v>91</v>
      </c>
      <c r="D85" s="13" t="s">
        <v>207</v>
      </c>
      <c r="E85" s="110">
        <v>2</v>
      </c>
      <c r="F85" s="110">
        <v>2</v>
      </c>
      <c r="G85" s="238"/>
      <c r="H85" s="141" t="s">
        <v>295</v>
      </c>
      <c r="I85" s="66">
        <v>30</v>
      </c>
      <c r="J85" s="67">
        <f>(L85+K85)</f>
        <v>6</v>
      </c>
      <c r="K85" s="66">
        <f>0+0+0</f>
        <v>0</v>
      </c>
      <c r="L85" s="68">
        <v>6</v>
      </c>
      <c r="M85" s="71" t="s">
        <v>124</v>
      </c>
      <c r="N85" s="17" t="s">
        <v>106</v>
      </c>
      <c r="O85" s="75"/>
      <c r="P85" s="79"/>
      <c r="Q85" s="208"/>
      <c r="R85" s="74"/>
      <c r="S85" s="79"/>
      <c r="T85" s="79"/>
      <c r="U85" s="79"/>
      <c r="V85" s="74"/>
      <c r="W85" s="79"/>
      <c r="X85" s="83"/>
      <c r="Y85" s="83"/>
      <c r="Z85" s="83"/>
      <c r="AA85" s="83"/>
      <c r="AB85" s="83"/>
      <c r="AC85" s="83"/>
      <c r="AD85" s="83"/>
      <c r="AE85" s="124"/>
      <c r="AF85" s="79"/>
      <c r="AG85" s="124"/>
      <c r="AH85" s="83"/>
      <c r="AI85" s="4"/>
      <c r="AJ85" s="4"/>
      <c r="AK85" s="4"/>
      <c r="AL85" s="4"/>
      <c r="AM85" s="4"/>
      <c r="AN85" s="4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2"/>
      <c r="BD85" s="3"/>
      <c r="BE85" s="51"/>
    </row>
    <row r="86" spans="1:57" ht="11.25" customHeight="1">
      <c r="A86" s="54"/>
      <c r="B86" s="54"/>
      <c r="C86" s="13" t="s">
        <v>244</v>
      </c>
      <c r="D86" s="13" t="s">
        <v>36</v>
      </c>
      <c r="E86" s="110">
        <v>4</v>
      </c>
      <c r="F86" s="110">
        <v>4</v>
      </c>
      <c r="G86" s="238"/>
      <c r="H86" s="145"/>
      <c r="I86" s="66">
        <v>30</v>
      </c>
      <c r="J86" s="67">
        <f>(L86+K86)</f>
        <v>0</v>
      </c>
      <c r="K86" s="66">
        <f>0+0+0</f>
        <v>0</v>
      </c>
      <c r="L86" s="68">
        <v>0</v>
      </c>
      <c r="M86" s="71" t="s">
        <v>124</v>
      </c>
      <c r="N86" s="17" t="s">
        <v>51</v>
      </c>
      <c r="O86" s="75"/>
      <c r="P86" s="79"/>
      <c r="Q86" s="208"/>
      <c r="R86" s="74"/>
      <c r="S86" s="79"/>
      <c r="T86" s="79"/>
      <c r="U86" s="79"/>
      <c r="V86" s="74"/>
      <c r="W86" s="79"/>
      <c r="X86" s="83"/>
      <c r="Y86" s="83"/>
      <c r="Z86" s="83"/>
      <c r="AA86" s="83"/>
      <c r="AB86" s="83"/>
      <c r="AC86" s="83"/>
      <c r="AD86" s="83"/>
      <c r="AE86" s="124"/>
      <c r="AF86" s="79"/>
      <c r="AG86" s="124"/>
      <c r="AH86" s="83"/>
      <c r="AI86" s="4"/>
      <c r="AJ86" s="4"/>
      <c r="AK86" s="4"/>
      <c r="AL86" s="4"/>
      <c r="AM86" s="4"/>
      <c r="AN86" s="4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2"/>
      <c r="BD86" s="3"/>
      <c r="BE86" s="29"/>
    </row>
    <row r="87" spans="1:57" ht="11.25" customHeight="1">
      <c r="A87" s="54"/>
      <c r="B87" s="54"/>
      <c r="C87" s="13" t="s">
        <v>63</v>
      </c>
      <c r="D87" s="13" t="s">
        <v>25</v>
      </c>
      <c r="E87" s="110">
        <v>2</v>
      </c>
      <c r="F87" s="110">
        <v>2</v>
      </c>
      <c r="G87" s="238"/>
      <c r="H87" s="143" t="s">
        <v>276</v>
      </c>
      <c r="I87" s="66">
        <v>30</v>
      </c>
      <c r="J87" s="67">
        <f>(L87+K87)</f>
        <v>2</v>
      </c>
      <c r="K87" s="66">
        <f>0+0+0</f>
        <v>0</v>
      </c>
      <c r="L87" s="68">
        <v>2</v>
      </c>
      <c r="M87" s="71" t="s">
        <v>124</v>
      </c>
      <c r="N87" s="17" t="s">
        <v>37</v>
      </c>
      <c r="O87" s="75"/>
      <c r="P87" s="79"/>
      <c r="Q87" s="208"/>
      <c r="R87" s="74"/>
      <c r="S87" s="79"/>
      <c r="T87" s="79"/>
      <c r="U87" s="79"/>
      <c r="V87" s="74"/>
      <c r="W87" s="79"/>
      <c r="X87" s="83"/>
      <c r="Y87" s="83"/>
      <c r="Z87" s="83"/>
      <c r="AA87" s="83"/>
      <c r="AB87" s="83"/>
      <c r="AC87" s="83"/>
      <c r="AD87" s="83"/>
      <c r="AE87" s="124"/>
      <c r="AF87" s="79"/>
      <c r="AG87" s="124"/>
      <c r="AH87" s="83"/>
      <c r="AI87" s="4"/>
      <c r="AJ87" s="4"/>
      <c r="AK87" s="4"/>
      <c r="AL87" s="4"/>
      <c r="AM87" s="4"/>
      <c r="AN87" s="4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  <c r="BD87" s="3"/>
      <c r="BE87" s="51"/>
    </row>
    <row r="88" spans="1:57" ht="11.25" customHeight="1">
      <c r="A88" s="54"/>
      <c r="B88" s="54"/>
      <c r="C88" s="13" t="s">
        <v>130</v>
      </c>
      <c r="D88" s="13" t="s">
        <v>131</v>
      </c>
      <c r="E88" s="110">
        <v>3</v>
      </c>
      <c r="F88" s="110">
        <v>3</v>
      </c>
      <c r="G88" s="238"/>
      <c r="H88" s="145"/>
      <c r="I88" s="66">
        <v>30</v>
      </c>
      <c r="J88" s="67">
        <f>(L88+K88)</f>
        <v>8</v>
      </c>
      <c r="K88" s="66">
        <f>0+0+0</f>
        <v>0</v>
      </c>
      <c r="L88" s="68">
        <v>8</v>
      </c>
      <c r="M88" s="226" t="s">
        <v>124</v>
      </c>
      <c r="N88" s="17" t="s">
        <v>106</v>
      </c>
      <c r="O88" s="75"/>
      <c r="P88" s="79"/>
      <c r="Q88" s="208"/>
      <c r="R88" s="74"/>
      <c r="S88" s="79"/>
      <c r="T88" s="79"/>
      <c r="U88" s="79"/>
      <c r="V88" s="74"/>
      <c r="W88" s="79"/>
      <c r="X88" s="83"/>
      <c r="Y88" s="83"/>
      <c r="Z88" s="83"/>
      <c r="AA88" s="83"/>
      <c r="AB88" s="83"/>
      <c r="AC88" s="83"/>
      <c r="AD88" s="83"/>
      <c r="AE88" s="124"/>
      <c r="AF88" s="79"/>
      <c r="AG88" s="124"/>
      <c r="AH88" s="83"/>
      <c r="AI88" s="4"/>
      <c r="AJ88" s="4"/>
      <c r="AK88" s="4"/>
      <c r="AL88" s="4"/>
      <c r="AM88" s="4"/>
      <c r="AN88" s="4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2"/>
      <c r="BD88" s="3"/>
      <c r="BE88" s="51"/>
    </row>
    <row r="89" spans="1:57" ht="11.25" customHeight="1">
      <c r="A89" s="54"/>
      <c r="B89" s="54"/>
      <c r="C89" s="55" t="s">
        <v>224</v>
      </c>
      <c r="D89" s="55" t="s">
        <v>68</v>
      </c>
      <c r="E89" s="110">
        <v>2</v>
      </c>
      <c r="F89" s="110">
        <v>2</v>
      </c>
      <c r="G89" s="238"/>
      <c r="H89" s="145"/>
      <c r="I89" s="66">
        <v>30</v>
      </c>
      <c r="J89" s="67">
        <f>(L89+K89)</f>
        <v>17</v>
      </c>
      <c r="K89" s="66">
        <f>0+0+0</f>
        <v>0</v>
      </c>
      <c r="L89" s="109">
        <v>17</v>
      </c>
      <c r="M89" s="71" t="s">
        <v>124</v>
      </c>
      <c r="N89" s="56" t="s">
        <v>109</v>
      </c>
      <c r="O89" s="75"/>
      <c r="P89" s="79"/>
      <c r="Q89" s="208"/>
      <c r="R89" s="74"/>
      <c r="S89" s="79"/>
      <c r="T89" s="79"/>
      <c r="U89" s="79"/>
      <c r="V89" s="74"/>
      <c r="W89" s="79"/>
      <c r="X89" s="83"/>
      <c r="Y89" s="83"/>
      <c r="Z89" s="83"/>
      <c r="AA89" s="83"/>
      <c r="AB89" s="83"/>
      <c r="AC89" s="83"/>
      <c r="AD89" s="83"/>
      <c r="AE89" s="124"/>
      <c r="AF89" s="79"/>
      <c r="AG89" s="124"/>
      <c r="AH89" s="83"/>
      <c r="AI89" s="4"/>
      <c r="AJ89" s="4"/>
      <c r="AK89" s="4"/>
      <c r="AL89" s="4"/>
      <c r="AM89" s="4"/>
      <c r="AN89" s="4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2"/>
      <c r="BD89" s="3"/>
      <c r="BE89" s="51"/>
    </row>
    <row r="90" spans="1:57" ht="11.25" customHeight="1">
      <c r="A90" s="54"/>
      <c r="B90" s="54"/>
      <c r="C90" s="13" t="s">
        <v>108</v>
      </c>
      <c r="D90" s="13" t="s">
        <v>7</v>
      </c>
      <c r="E90" s="16">
        <v>3</v>
      </c>
      <c r="F90" s="16">
        <v>3</v>
      </c>
      <c r="G90" s="238"/>
      <c r="H90" s="146"/>
      <c r="I90" s="66">
        <v>40</v>
      </c>
      <c r="J90" s="67">
        <f>SUM(K90:L90)</f>
        <v>1</v>
      </c>
      <c r="K90" s="66">
        <f>0+0+0</f>
        <v>0</v>
      </c>
      <c r="L90" s="68">
        <v>1</v>
      </c>
      <c r="M90" s="71" t="s">
        <v>126</v>
      </c>
      <c r="N90" s="17" t="s">
        <v>37</v>
      </c>
      <c r="O90" s="75"/>
      <c r="P90" s="79"/>
      <c r="Q90" s="208"/>
      <c r="R90" s="74"/>
      <c r="S90" s="79"/>
      <c r="T90" s="79"/>
      <c r="U90" s="79"/>
      <c r="V90" s="74"/>
      <c r="W90" s="79"/>
      <c r="X90" s="83"/>
      <c r="Y90" s="83"/>
      <c r="Z90" s="83"/>
      <c r="AA90" s="83"/>
      <c r="AB90" s="83"/>
      <c r="AC90" s="83"/>
      <c r="AD90" s="83"/>
      <c r="AE90" s="124"/>
      <c r="AF90" s="79"/>
      <c r="AG90" s="124"/>
      <c r="AH90" s="83"/>
      <c r="AI90" s="4"/>
      <c r="AJ90" s="4"/>
      <c r="AK90" s="4"/>
      <c r="AL90" s="4"/>
      <c r="AM90" s="4"/>
      <c r="AN90" s="4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2"/>
      <c r="BD90" s="3"/>
      <c r="BE90" s="29"/>
    </row>
    <row r="91" spans="1:57" ht="11.25" customHeight="1">
      <c r="A91" s="54"/>
      <c r="B91" s="54"/>
      <c r="C91" s="13" t="s">
        <v>213</v>
      </c>
      <c r="D91" s="13" t="s">
        <v>15</v>
      </c>
      <c r="E91" s="110">
        <v>4</v>
      </c>
      <c r="F91" s="110">
        <v>4</v>
      </c>
      <c r="G91" s="238"/>
      <c r="H91" s="142" t="s">
        <v>275</v>
      </c>
      <c r="I91" s="66">
        <v>40</v>
      </c>
      <c r="J91" s="67">
        <f>(L91+K91)</f>
        <v>0</v>
      </c>
      <c r="K91" s="66">
        <f>0+0+0</f>
        <v>0</v>
      </c>
      <c r="L91" s="68">
        <v>0</v>
      </c>
      <c r="M91" s="71" t="s">
        <v>126</v>
      </c>
      <c r="N91" s="56" t="s">
        <v>45</v>
      </c>
      <c r="O91" s="75"/>
      <c r="P91" s="79"/>
      <c r="Q91" s="208"/>
      <c r="R91" s="74"/>
      <c r="S91" s="79"/>
      <c r="T91" s="79"/>
      <c r="U91" s="79"/>
      <c r="V91" s="74"/>
      <c r="W91" s="79"/>
      <c r="X91" s="83"/>
      <c r="Y91" s="83"/>
      <c r="Z91" s="83"/>
      <c r="AA91" s="83"/>
      <c r="AB91" s="83"/>
      <c r="AC91" s="83"/>
      <c r="AD91" s="83"/>
      <c r="AE91" s="124"/>
      <c r="AF91" s="79"/>
      <c r="AG91" s="124"/>
      <c r="AH91" s="83"/>
      <c r="AI91" s="4"/>
      <c r="AJ91" s="4"/>
      <c r="AK91" s="4"/>
      <c r="AL91" s="4"/>
      <c r="AM91" s="4"/>
      <c r="AN91" s="4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2"/>
      <c r="BD91" s="3"/>
      <c r="BE91" s="29"/>
    </row>
    <row r="92" spans="1:57" ht="11.25" customHeight="1">
      <c r="A92" s="54"/>
      <c r="B92" s="54"/>
      <c r="C92" s="13" t="s">
        <v>62</v>
      </c>
      <c r="D92" s="13" t="s">
        <v>39</v>
      </c>
      <c r="E92" s="110">
        <v>2</v>
      </c>
      <c r="F92" s="110">
        <v>2</v>
      </c>
      <c r="G92" s="238"/>
      <c r="H92" s="142" t="s">
        <v>275</v>
      </c>
      <c r="I92" s="66">
        <v>40</v>
      </c>
      <c r="J92" s="67">
        <f>(L92+K92)</f>
        <v>18</v>
      </c>
      <c r="K92" s="66">
        <f>0+0+0</f>
        <v>0</v>
      </c>
      <c r="L92" s="68">
        <v>18</v>
      </c>
      <c r="M92" s="71" t="s">
        <v>126</v>
      </c>
      <c r="N92" s="18" t="s">
        <v>45</v>
      </c>
      <c r="O92" s="75"/>
      <c r="P92" s="79"/>
      <c r="Q92" s="208"/>
      <c r="R92" s="74"/>
      <c r="S92" s="79"/>
      <c r="T92" s="79"/>
      <c r="U92" s="79"/>
      <c r="V92" s="74"/>
      <c r="W92" s="79"/>
      <c r="X92" s="83"/>
      <c r="Y92" s="83"/>
      <c r="Z92" s="83"/>
      <c r="AA92" s="83"/>
      <c r="AB92" s="83"/>
      <c r="AC92" s="83"/>
      <c r="AD92" s="83"/>
      <c r="AE92" s="124"/>
      <c r="AF92" s="79"/>
      <c r="AG92" s="124"/>
      <c r="AH92" s="83"/>
      <c r="AI92" s="4"/>
      <c r="AJ92" s="4"/>
      <c r="AK92" s="4"/>
      <c r="AL92" s="4"/>
      <c r="AM92" s="4"/>
      <c r="AN92" s="4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2"/>
      <c r="BD92" s="3"/>
      <c r="BE92" s="51"/>
    </row>
    <row r="93" spans="1:57" ht="11.25" customHeight="1">
      <c r="A93" s="54"/>
      <c r="B93" s="54"/>
      <c r="C93" s="13" t="s">
        <v>100</v>
      </c>
      <c r="D93" s="13" t="s">
        <v>54</v>
      </c>
      <c r="E93" s="110">
        <v>3</v>
      </c>
      <c r="F93" s="110">
        <v>3</v>
      </c>
      <c r="G93" s="238"/>
      <c r="H93" s="145"/>
      <c r="I93" s="66">
        <v>40</v>
      </c>
      <c r="J93" s="67">
        <f>(L93+K93)</f>
        <v>5</v>
      </c>
      <c r="K93" s="66">
        <f>0+0+0</f>
        <v>0</v>
      </c>
      <c r="L93" s="68">
        <v>5</v>
      </c>
      <c r="M93" s="71" t="s">
        <v>126</v>
      </c>
      <c r="N93" s="18" t="s">
        <v>20</v>
      </c>
      <c r="O93" s="75"/>
      <c r="P93" s="79"/>
      <c r="Q93" s="208"/>
      <c r="R93" s="74"/>
      <c r="S93" s="79"/>
      <c r="T93" s="79"/>
      <c r="U93" s="79"/>
      <c r="V93" s="74"/>
      <c r="W93" s="79"/>
      <c r="X93" s="83"/>
      <c r="Y93" s="83"/>
      <c r="Z93" s="83"/>
      <c r="AA93" s="83"/>
      <c r="AB93" s="83"/>
      <c r="AC93" s="83"/>
      <c r="AD93" s="83"/>
      <c r="AE93" s="124"/>
      <c r="AF93" s="79"/>
      <c r="AG93" s="124"/>
      <c r="AH93" s="83"/>
      <c r="AI93" s="4"/>
      <c r="AJ93" s="4"/>
      <c r="AK93" s="4"/>
      <c r="AL93" s="4"/>
      <c r="AM93" s="4"/>
      <c r="AN93" s="4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2"/>
      <c r="BD93" s="3"/>
      <c r="BE93" s="51"/>
    </row>
    <row r="94" spans="1:57" ht="11.25" customHeight="1">
      <c r="A94" s="54"/>
      <c r="B94" s="54"/>
      <c r="C94" s="13" t="s">
        <v>107</v>
      </c>
      <c r="D94" s="13" t="s">
        <v>16</v>
      </c>
      <c r="E94" s="110">
        <v>4</v>
      </c>
      <c r="F94" s="110">
        <v>4</v>
      </c>
      <c r="G94" s="238"/>
      <c r="H94" s="142" t="s">
        <v>275</v>
      </c>
      <c r="I94" s="66">
        <v>40</v>
      </c>
      <c r="J94" s="67">
        <f>(L94+K94)</f>
        <v>4</v>
      </c>
      <c r="K94" s="66">
        <f>0+0+0</f>
        <v>0</v>
      </c>
      <c r="L94" s="68">
        <v>4</v>
      </c>
      <c r="M94" s="71" t="s">
        <v>126</v>
      </c>
      <c r="N94" s="17" t="s">
        <v>37</v>
      </c>
      <c r="O94" s="75"/>
      <c r="P94" s="79"/>
      <c r="Q94" s="208"/>
      <c r="R94" s="74"/>
      <c r="S94" s="79"/>
      <c r="T94" s="79"/>
      <c r="U94" s="79"/>
      <c r="V94" s="74"/>
      <c r="W94" s="79"/>
      <c r="X94" s="83"/>
      <c r="Y94" s="83"/>
      <c r="Z94" s="83"/>
      <c r="AA94" s="83"/>
      <c r="AB94" s="83"/>
      <c r="AC94" s="83"/>
      <c r="AD94" s="83"/>
      <c r="AE94" s="124"/>
      <c r="AF94" s="79"/>
      <c r="AG94" s="124"/>
      <c r="AH94" s="83"/>
      <c r="AI94" s="4"/>
      <c r="AJ94" s="4"/>
      <c r="AK94" s="4"/>
      <c r="AL94" s="4"/>
      <c r="AM94" s="4"/>
      <c r="AN94" s="4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2"/>
      <c r="BD94" s="3"/>
      <c r="BE94" s="29"/>
    </row>
    <row r="95" spans="1:57" ht="11.25" customHeight="1">
      <c r="A95" s="54"/>
      <c r="B95" s="54"/>
      <c r="C95" s="13" t="s">
        <v>296</v>
      </c>
      <c r="D95" s="13" t="s">
        <v>12</v>
      </c>
      <c r="E95" s="110">
        <v>4</v>
      </c>
      <c r="F95" s="110">
        <v>4</v>
      </c>
      <c r="G95" s="238"/>
      <c r="H95" s="142" t="s">
        <v>275</v>
      </c>
      <c r="I95" s="67">
        <v>40</v>
      </c>
      <c r="J95" s="67">
        <f>(L95+K95)</f>
        <v>0</v>
      </c>
      <c r="K95" s="66">
        <f>0+0+0</f>
        <v>0</v>
      </c>
      <c r="L95" s="68">
        <v>0</v>
      </c>
      <c r="M95" s="71" t="s">
        <v>126</v>
      </c>
      <c r="N95" s="18" t="s">
        <v>45</v>
      </c>
      <c r="O95" s="75"/>
      <c r="P95" s="79"/>
      <c r="Q95" s="208"/>
      <c r="R95" s="74"/>
      <c r="S95" s="79"/>
      <c r="T95" s="79"/>
      <c r="U95" s="79"/>
      <c r="V95" s="74"/>
      <c r="W95" s="79"/>
      <c r="X95" s="83"/>
      <c r="Y95" s="83"/>
      <c r="Z95" s="83"/>
      <c r="AA95" s="83"/>
      <c r="AB95" s="83"/>
      <c r="AC95" s="83"/>
      <c r="AD95" s="83"/>
      <c r="AE95" s="124"/>
      <c r="AF95" s="79"/>
      <c r="AG95" s="124"/>
      <c r="AH95" s="83"/>
      <c r="AI95" s="4"/>
      <c r="AJ95" s="4"/>
      <c r="AK95" s="4"/>
      <c r="AL95" s="4"/>
      <c r="AM95" s="4"/>
      <c r="AN95" s="4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2"/>
      <c r="BD95" s="3"/>
      <c r="BE95" s="29"/>
    </row>
    <row r="96" spans="1:57" ht="11.25" customHeight="1">
      <c r="A96" s="54"/>
      <c r="B96" s="54"/>
      <c r="C96" s="13" t="s">
        <v>208</v>
      </c>
      <c r="D96" s="13" t="s">
        <v>209</v>
      </c>
      <c r="E96" s="110">
        <v>4</v>
      </c>
      <c r="F96" s="110">
        <v>4</v>
      </c>
      <c r="G96" s="238"/>
      <c r="H96" s="142" t="s">
        <v>275</v>
      </c>
      <c r="I96" s="66">
        <v>40</v>
      </c>
      <c r="J96" s="67">
        <f>(L96+K96)</f>
        <v>1</v>
      </c>
      <c r="K96" s="66">
        <f>0+0+0</f>
        <v>0</v>
      </c>
      <c r="L96" s="68">
        <v>1</v>
      </c>
      <c r="M96" s="71" t="s">
        <v>126</v>
      </c>
      <c r="N96" s="17" t="s">
        <v>45</v>
      </c>
      <c r="O96" s="75"/>
      <c r="P96" s="79"/>
      <c r="Q96" s="208"/>
      <c r="R96" s="74"/>
      <c r="S96" s="79"/>
      <c r="T96" s="79"/>
      <c r="U96" s="79"/>
      <c r="V96" s="74"/>
      <c r="W96" s="79"/>
      <c r="X96" s="83"/>
      <c r="Y96" s="83"/>
      <c r="Z96" s="83"/>
      <c r="AA96" s="83"/>
      <c r="AB96" s="83"/>
      <c r="AC96" s="83"/>
      <c r="AD96" s="83"/>
      <c r="AE96" s="124"/>
      <c r="AF96" s="79"/>
      <c r="AG96" s="124"/>
      <c r="AH96" s="83"/>
      <c r="AI96" s="4"/>
      <c r="AJ96" s="4"/>
      <c r="AK96" s="4"/>
      <c r="AL96" s="4"/>
      <c r="AM96" s="4"/>
      <c r="AN96" s="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2"/>
      <c r="BD96" s="3"/>
      <c r="BE96" s="29"/>
    </row>
    <row r="97" spans="1:57" ht="11.25" customHeight="1">
      <c r="A97" s="54"/>
      <c r="B97" s="54"/>
      <c r="C97" s="13" t="s">
        <v>345</v>
      </c>
      <c r="D97" s="13" t="s">
        <v>14</v>
      </c>
      <c r="E97" s="125">
        <v>4</v>
      </c>
      <c r="F97" s="110">
        <v>4</v>
      </c>
      <c r="G97" s="238"/>
      <c r="H97" s="184"/>
      <c r="I97" s="66">
        <v>40</v>
      </c>
      <c r="J97" s="67">
        <f>(L97+K97)</f>
        <v>0</v>
      </c>
      <c r="K97" s="66">
        <f>0+0+0</f>
        <v>0</v>
      </c>
      <c r="L97" s="68">
        <v>0</v>
      </c>
      <c r="M97" s="71" t="s">
        <v>126</v>
      </c>
      <c r="N97" s="17" t="s">
        <v>167</v>
      </c>
      <c r="O97" s="75"/>
      <c r="P97" s="79"/>
      <c r="Q97" s="208"/>
      <c r="R97" s="74"/>
      <c r="S97" s="79"/>
      <c r="T97" s="79"/>
      <c r="U97" s="79"/>
      <c r="V97" s="74"/>
      <c r="W97" s="79"/>
      <c r="X97" s="83"/>
      <c r="Y97" s="83"/>
      <c r="Z97" s="83"/>
      <c r="AA97" s="83"/>
      <c r="AB97" s="83"/>
      <c r="AC97" s="83"/>
      <c r="AD97" s="83"/>
      <c r="AE97" s="124"/>
      <c r="AF97" s="79"/>
      <c r="AG97" s="124"/>
      <c r="AH97" s="83"/>
      <c r="AI97" s="4"/>
      <c r="AJ97" s="4"/>
      <c r="AK97" s="4"/>
      <c r="AL97" s="4"/>
      <c r="AM97" s="4"/>
      <c r="AN97" s="4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2"/>
      <c r="BD97" s="3"/>
      <c r="BE97" s="29"/>
    </row>
    <row r="98" spans="1:57" ht="11.25" customHeight="1">
      <c r="A98" s="54"/>
      <c r="B98" s="54"/>
      <c r="C98" s="13" t="s">
        <v>120</v>
      </c>
      <c r="D98" s="13" t="s">
        <v>12</v>
      </c>
      <c r="E98" s="110">
        <v>4</v>
      </c>
      <c r="F98" s="110">
        <v>4</v>
      </c>
      <c r="G98" s="238"/>
      <c r="H98" s="145"/>
      <c r="I98" s="66">
        <v>40</v>
      </c>
      <c r="J98" s="67">
        <f>(L98+K98)</f>
        <v>0</v>
      </c>
      <c r="K98" s="66">
        <f>0+0+0</f>
        <v>0</v>
      </c>
      <c r="L98" s="68">
        <v>0</v>
      </c>
      <c r="M98" s="71" t="s">
        <v>126</v>
      </c>
      <c r="N98" s="17" t="s">
        <v>20</v>
      </c>
      <c r="O98" s="75"/>
      <c r="P98" s="79"/>
      <c r="Q98" s="208"/>
      <c r="R98" s="74"/>
      <c r="S98" s="79"/>
      <c r="T98" s="79"/>
      <c r="U98" s="79"/>
      <c r="V98" s="74"/>
      <c r="W98" s="79"/>
      <c r="X98" s="83"/>
      <c r="Y98" s="83"/>
      <c r="Z98" s="83"/>
      <c r="AA98" s="83"/>
      <c r="AB98" s="83"/>
      <c r="AC98" s="83"/>
      <c r="AD98" s="83"/>
      <c r="AE98" s="124"/>
      <c r="AF98" s="79"/>
      <c r="AG98" s="124"/>
      <c r="AH98" s="83"/>
      <c r="AI98" s="4"/>
      <c r="AJ98" s="4"/>
      <c r="AK98" s="4"/>
      <c r="AL98" s="4"/>
      <c r="AM98" s="4"/>
      <c r="AN98" s="4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  <c r="BD98" s="3"/>
      <c r="BE98" s="29"/>
    </row>
    <row r="99" spans="1:57" ht="11.25" customHeight="1">
      <c r="A99" s="54"/>
      <c r="B99" s="54"/>
      <c r="C99" s="55" t="s">
        <v>346</v>
      </c>
      <c r="D99" s="55" t="s">
        <v>29</v>
      </c>
      <c r="E99" s="125">
        <v>4</v>
      </c>
      <c r="F99" s="110">
        <v>4</v>
      </c>
      <c r="G99" s="238"/>
      <c r="H99" s="184"/>
      <c r="I99" s="66">
        <v>40</v>
      </c>
      <c r="J99" s="67">
        <f>(L99+K99)</f>
        <v>0</v>
      </c>
      <c r="K99" s="66">
        <f>0+0+0</f>
        <v>0</v>
      </c>
      <c r="L99" s="68">
        <v>0</v>
      </c>
      <c r="M99" s="71" t="s">
        <v>126</v>
      </c>
      <c r="N99" s="17" t="s">
        <v>167</v>
      </c>
      <c r="O99" s="75"/>
      <c r="P99" s="79"/>
      <c r="Q99" s="208"/>
      <c r="R99" s="74"/>
      <c r="S99" s="79"/>
      <c r="T99" s="79"/>
      <c r="U99" s="79"/>
      <c r="V99" s="74"/>
      <c r="W99" s="79"/>
      <c r="X99" s="83"/>
      <c r="Y99" s="83"/>
      <c r="Z99" s="83"/>
      <c r="AA99" s="83"/>
      <c r="AB99" s="83"/>
      <c r="AC99" s="83"/>
      <c r="AD99" s="83"/>
      <c r="AE99" s="124"/>
      <c r="AF99" s="79"/>
      <c r="AG99" s="124"/>
      <c r="AH99" s="83"/>
      <c r="AI99" s="4"/>
      <c r="AJ99" s="4"/>
      <c r="AK99" s="4"/>
      <c r="AL99" s="4"/>
      <c r="AM99" s="4"/>
      <c r="AN99" s="4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2"/>
      <c r="BD99" s="3"/>
      <c r="BE99" s="51"/>
    </row>
    <row r="100" spans="1:57" ht="11.25" customHeight="1">
      <c r="A100" s="54"/>
      <c r="B100" s="54"/>
      <c r="C100" s="13" t="s">
        <v>194</v>
      </c>
      <c r="D100" s="13" t="s">
        <v>7</v>
      </c>
      <c r="E100" s="110">
        <v>2</v>
      </c>
      <c r="F100" s="110">
        <v>2</v>
      </c>
      <c r="G100" s="238"/>
      <c r="H100" s="145"/>
      <c r="I100" s="78">
        <v>40</v>
      </c>
      <c r="J100" s="67">
        <f>(L100+K100)</f>
        <v>2</v>
      </c>
      <c r="K100" s="66">
        <f>0+0+0</f>
        <v>0</v>
      </c>
      <c r="L100" s="68">
        <v>2</v>
      </c>
      <c r="M100" s="226" t="s">
        <v>126</v>
      </c>
      <c r="N100" s="17" t="s">
        <v>20</v>
      </c>
      <c r="O100" s="75"/>
      <c r="P100" s="79"/>
      <c r="Q100" s="208"/>
      <c r="R100" s="74"/>
      <c r="S100" s="79"/>
      <c r="T100" s="79"/>
      <c r="U100" s="79"/>
      <c r="V100" s="74"/>
      <c r="W100" s="79"/>
      <c r="X100" s="83"/>
      <c r="Y100" s="83"/>
      <c r="Z100" s="83"/>
      <c r="AA100" s="83"/>
      <c r="AB100" s="83"/>
      <c r="AC100" s="83"/>
      <c r="AD100" s="83"/>
      <c r="AE100" s="124"/>
      <c r="AF100" s="79"/>
      <c r="AG100" s="124"/>
      <c r="AH100" s="83"/>
      <c r="AI100" s="4"/>
      <c r="AJ100" s="4"/>
      <c r="AK100" s="4"/>
      <c r="AL100" s="4"/>
      <c r="AM100" s="4"/>
      <c r="AN100" s="4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2"/>
      <c r="BD100" s="3"/>
      <c r="BE100" s="29"/>
    </row>
    <row r="101" spans="1:57" ht="11.25" customHeight="1">
      <c r="A101" s="54"/>
      <c r="B101" s="54"/>
      <c r="C101" s="13" t="s">
        <v>184</v>
      </c>
      <c r="D101" s="13" t="s">
        <v>35</v>
      </c>
      <c r="E101" s="110">
        <v>2</v>
      </c>
      <c r="F101" s="110">
        <v>2</v>
      </c>
      <c r="G101" s="238"/>
      <c r="H101" s="145"/>
      <c r="I101" s="66">
        <v>40</v>
      </c>
      <c r="J101" s="67">
        <f>(L101+K101)</f>
        <v>9</v>
      </c>
      <c r="K101" s="66">
        <f>0+0+0</f>
        <v>0</v>
      </c>
      <c r="L101" s="109">
        <v>9</v>
      </c>
      <c r="M101" s="71" t="s">
        <v>126</v>
      </c>
      <c r="N101" s="17" t="s">
        <v>183</v>
      </c>
      <c r="O101" s="75"/>
      <c r="P101" s="79"/>
      <c r="Q101" s="208"/>
      <c r="R101" s="74"/>
      <c r="S101" s="79"/>
      <c r="T101" s="79"/>
      <c r="U101" s="79"/>
      <c r="V101" s="74"/>
      <c r="W101" s="79"/>
      <c r="X101" s="83"/>
      <c r="Y101" s="83"/>
      <c r="Z101" s="83"/>
      <c r="AA101" s="83"/>
      <c r="AB101" s="83"/>
      <c r="AC101" s="83"/>
      <c r="AD101" s="83"/>
      <c r="AE101" s="124"/>
      <c r="AF101" s="79"/>
      <c r="AG101" s="124"/>
      <c r="AH101" s="83"/>
      <c r="AI101" s="4"/>
      <c r="AJ101" s="4"/>
      <c r="AK101" s="4"/>
      <c r="AL101" s="4"/>
      <c r="AM101" s="4"/>
      <c r="AN101" s="4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2"/>
      <c r="BD101" s="3"/>
      <c r="BE101" s="51"/>
    </row>
    <row r="102" spans="1:57" ht="11.25" customHeight="1">
      <c r="A102" s="54"/>
      <c r="B102" s="54"/>
      <c r="C102" s="13" t="s">
        <v>193</v>
      </c>
      <c r="D102" s="13" t="s">
        <v>192</v>
      </c>
      <c r="E102" s="110">
        <v>3</v>
      </c>
      <c r="F102" s="110">
        <v>3</v>
      </c>
      <c r="G102" s="238"/>
      <c r="H102" s="145"/>
      <c r="I102" s="66">
        <v>40</v>
      </c>
      <c r="J102" s="67">
        <f>(L102+K102)</f>
        <v>6</v>
      </c>
      <c r="K102" s="66">
        <f>0+0+0</f>
        <v>0</v>
      </c>
      <c r="L102" s="68">
        <v>6</v>
      </c>
      <c r="M102" s="71" t="s">
        <v>126</v>
      </c>
      <c r="N102" s="17" t="s">
        <v>20</v>
      </c>
      <c r="O102" s="75"/>
      <c r="P102" s="79"/>
      <c r="Q102" s="208"/>
      <c r="R102" s="74"/>
      <c r="S102" s="79"/>
      <c r="T102" s="79"/>
      <c r="U102" s="79"/>
      <c r="V102" s="74"/>
      <c r="W102" s="79"/>
      <c r="X102" s="83"/>
      <c r="Y102" s="83"/>
      <c r="Z102" s="83"/>
      <c r="AA102" s="83"/>
      <c r="AB102" s="83"/>
      <c r="AC102" s="83"/>
      <c r="AD102" s="83"/>
      <c r="AE102" s="124"/>
      <c r="AF102" s="79"/>
      <c r="AG102" s="124"/>
      <c r="AH102" s="83"/>
      <c r="AI102" s="4"/>
      <c r="AJ102" s="4"/>
      <c r="AK102" s="4"/>
      <c r="AL102" s="4"/>
      <c r="AM102" s="4"/>
      <c r="AN102" s="4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2"/>
      <c r="BD102" s="3"/>
      <c r="BE102" s="29"/>
    </row>
    <row r="103" spans="1:57" ht="11.25" customHeight="1">
      <c r="A103" s="54"/>
      <c r="B103" s="54"/>
      <c r="C103" s="13" t="s">
        <v>105</v>
      </c>
      <c r="D103" s="13" t="s">
        <v>201</v>
      </c>
      <c r="E103" s="110">
        <v>4</v>
      </c>
      <c r="F103" s="110">
        <v>4</v>
      </c>
      <c r="G103" s="238"/>
      <c r="H103" s="142" t="s">
        <v>275</v>
      </c>
      <c r="I103" s="66">
        <v>40</v>
      </c>
      <c r="J103" s="67">
        <f>(L103+K103)</f>
        <v>0</v>
      </c>
      <c r="K103" s="66">
        <f>0+0+0</f>
        <v>0</v>
      </c>
      <c r="L103" s="68">
        <v>0</v>
      </c>
      <c r="M103" s="71" t="s">
        <v>126</v>
      </c>
      <c r="N103" s="17" t="s">
        <v>37</v>
      </c>
      <c r="O103" s="75"/>
      <c r="P103" s="79"/>
      <c r="Q103" s="208"/>
      <c r="R103" s="74"/>
      <c r="S103" s="79"/>
      <c r="T103" s="79"/>
      <c r="U103" s="79"/>
      <c r="V103" s="74"/>
      <c r="W103" s="79"/>
      <c r="X103" s="83"/>
      <c r="Y103" s="83"/>
      <c r="Z103" s="83"/>
      <c r="AA103" s="83"/>
      <c r="AB103" s="83"/>
      <c r="AC103" s="83"/>
      <c r="AD103" s="83"/>
      <c r="AE103" s="124"/>
      <c r="AF103" s="79"/>
      <c r="AG103" s="124"/>
      <c r="AH103" s="83"/>
      <c r="AI103" s="4"/>
      <c r="AJ103" s="4"/>
      <c r="AK103" s="4"/>
      <c r="AL103" s="4"/>
      <c r="AM103" s="4"/>
      <c r="AN103" s="4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2"/>
      <c r="BD103" s="3"/>
      <c r="BE103" s="29"/>
    </row>
    <row r="104" spans="1:57" ht="11.25" customHeight="1">
      <c r="A104" s="54"/>
      <c r="B104" s="54"/>
      <c r="C104" s="13" t="s">
        <v>78</v>
      </c>
      <c r="D104" s="13" t="s">
        <v>8</v>
      </c>
      <c r="E104" s="125">
        <v>4</v>
      </c>
      <c r="F104" s="110">
        <v>4</v>
      </c>
      <c r="G104" s="238"/>
      <c r="H104" s="145"/>
      <c r="I104" s="66">
        <v>40</v>
      </c>
      <c r="J104" s="67">
        <f>(L104+K104)</f>
        <v>0</v>
      </c>
      <c r="K104" s="66">
        <f>0+0+0</f>
        <v>0</v>
      </c>
      <c r="L104" s="68">
        <f>1-1</f>
        <v>0</v>
      </c>
      <c r="M104" s="71" t="s">
        <v>126</v>
      </c>
      <c r="N104" s="17" t="s">
        <v>20</v>
      </c>
      <c r="O104" s="75"/>
      <c r="P104" s="79"/>
      <c r="Q104" s="208"/>
      <c r="R104" s="74"/>
      <c r="S104" s="79"/>
      <c r="T104" s="79"/>
      <c r="U104" s="79"/>
      <c r="V104" s="74"/>
      <c r="W104" s="79"/>
      <c r="X104" s="83"/>
      <c r="Y104" s="83"/>
      <c r="Z104" s="83"/>
      <c r="AA104" s="83"/>
      <c r="AB104" s="83"/>
      <c r="AC104" s="83"/>
      <c r="AD104" s="83"/>
      <c r="AE104" s="124"/>
      <c r="AF104" s="79"/>
      <c r="AG104" s="124"/>
      <c r="AH104" s="83"/>
      <c r="AI104" s="4"/>
      <c r="AJ104" s="4"/>
      <c r="AK104" s="4"/>
      <c r="AL104" s="4"/>
      <c r="AM104" s="4"/>
      <c r="AN104" s="4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2"/>
      <c r="BD104" s="3"/>
      <c r="BE104" s="51"/>
    </row>
    <row r="105" spans="1:57" ht="11.25" customHeight="1">
      <c r="A105" s="54"/>
      <c r="B105" s="54"/>
      <c r="C105" s="13" t="s">
        <v>92</v>
      </c>
      <c r="D105" s="13" t="s">
        <v>15</v>
      </c>
      <c r="E105" s="110">
        <v>2</v>
      </c>
      <c r="F105" s="110">
        <v>2</v>
      </c>
      <c r="G105" s="238"/>
      <c r="H105" s="145"/>
      <c r="I105" s="78">
        <v>40</v>
      </c>
      <c r="J105" s="67">
        <f>(L105+K105)</f>
        <v>5</v>
      </c>
      <c r="K105" s="66">
        <f>0+0+0</f>
        <v>0</v>
      </c>
      <c r="L105" s="68">
        <v>5</v>
      </c>
      <c r="M105" s="226" t="s">
        <v>126</v>
      </c>
      <c r="N105" s="18" t="s">
        <v>20</v>
      </c>
      <c r="O105" s="75"/>
      <c r="P105" s="79"/>
      <c r="Q105" s="208"/>
      <c r="R105" s="74"/>
      <c r="S105" s="79"/>
      <c r="T105" s="79"/>
      <c r="U105" s="79"/>
      <c r="V105" s="74"/>
      <c r="W105" s="79"/>
      <c r="X105" s="83"/>
      <c r="Y105" s="83"/>
      <c r="Z105" s="83"/>
      <c r="AA105" s="83"/>
      <c r="AB105" s="83"/>
      <c r="AC105" s="83"/>
      <c r="AD105" s="83"/>
      <c r="AE105" s="124"/>
      <c r="AF105" s="79"/>
      <c r="AG105" s="124"/>
      <c r="AH105" s="83"/>
      <c r="AI105" s="4"/>
      <c r="AJ105" s="4"/>
      <c r="AK105" s="4"/>
      <c r="AL105" s="4"/>
      <c r="AM105" s="4"/>
      <c r="AN105" s="4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2"/>
      <c r="BD105" s="3"/>
      <c r="BE105" s="29"/>
    </row>
    <row r="106" spans="1:57" ht="11.25" customHeight="1">
      <c r="A106" s="54"/>
      <c r="B106" s="54"/>
      <c r="C106" s="13" t="s">
        <v>330</v>
      </c>
      <c r="D106" s="13" t="s">
        <v>8</v>
      </c>
      <c r="E106" s="110">
        <v>4</v>
      </c>
      <c r="F106" s="110">
        <v>4</v>
      </c>
      <c r="G106" s="238"/>
      <c r="H106" s="183"/>
      <c r="I106" s="66">
        <v>40</v>
      </c>
      <c r="J106" s="67">
        <f>(L106+K106)</f>
        <v>0</v>
      </c>
      <c r="K106" s="66">
        <f>0+0+0</f>
        <v>0</v>
      </c>
      <c r="L106" s="68">
        <v>0</v>
      </c>
      <c r="M106" s="71" t="s">
        <v>126</v>
      </c>
      <c r="N106" s="17" t="s">
        <v>20</v>
      </c>
      <c r="O106" s="75"/>
      <c r="P106" s="79"/>
      <c r="Q106" s="208"/>
      <c r="R106" s="74"/>
      <c r="S106" s="79"/>
      <c r="T106" s="79"/>
      <c r="U106" s="79"/>
      <c r="V106" s="74"/>
      <c r="W106" s="79"/>
      <c r="X106" s="83"/>
      <c r="Y106" s="83"/>
      <c r="Z106" s="83"/>
      <c r="AA106" s="83"/>
      <c r="AB106" s="83"/>
      <c r="AC106" s="83"/>
      <c r="AD106" s="83"/>
      <c r="AE106" s="124"/>
      <c r="AF106" s="79"/>
      <c r="AG106" s="124"/>
      <c r="AH106" s="83"/>
      <c r="AI106" s="4"/>
      <c r="AJ106" s="4"/>
      <c r="AK106" s="4"/>
      <c r="AL106" s="4"/>
      <c r="AM106" s="4"/>
      <c r="AN106" s="4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2"/>
      <c r="BD106" s="3"/>
      <c r="BE106" s="29"/>
    </row>
    <row r="107" spans="1:57" ht="11.25" customHeight="1">
      <c r="A107" s="54"/>
      <c r="B107" s="54"/>
      <c r="C107" s="13" t="s">
        <v>73</v>
      </c>
      <c r="D107" s="13" t="s">
        <v>55</v>
      </c>
      <c r="E107" s="110">
        <v>4</v>
      </c>
      <c r="F107" s="110">
        <v>4</v>
      </c>
      <c r="G107" s="238"/>
      <c r="H107" s="145"/>
      <c r="I107" s="66">
        <v>40</v>
      </c>
      <c r="J107" s="67">
        <f>(L107+K107)</f>
        <v>16</v>
      </c>
      <c r="K107" s="66">
        <f>0+0+0</f>
        <v>0</v>
      </c>
      <c r="L107" s="68">
        <v>16</v>
      </c>
      <c r="M107" s="71" t="s">
        <v>126</v>
      </c>
      <c r="N107" s="17" t="s">
        <v>51</v>
      </c>
      <c r="O107" s="75"/>
      <c r="P107" s="79"/>
      <c r="Q107" s="208"/>
      <c r="R107" s="74"/>
      <c r="S107" s="79"/>
      <c r="T107" s="79"/>
      <c r="U107" s="79"/>
      <c r="V107" s="74"/>
      <c r="W107" s="79"/>
      <c r="X107" s="83"/>
      <c r="Y107" s="83"/>
      <c r="Z107" s="83"/>
      <c r="AA107" s="83"/>
      <c r="AB107" s="83"/>
      <c r="AC107" s="83"/>
      <c r="AD107" s="83"/>
      <c r="AE107" s="124"/>
      <c r="AF107" s="79"/>
      <c r="AG107" s="124"/>
      <c r="AH107" s="83"/>
      <c r="AI107" s="4"/>
      <c r="AJ107" s="4"/>
      <c r="AK107" s="4"/>
      <c r="AL107" s="4"/>
      <c r="AM107" s="4"/>
      <c r="AN107" s="4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2"/>
      <c r="BD107" s="3"/>
      <c r="BE107" s="29"/>
    </row>
    <row r="108" spans="1:57" ht="11.25" customHeight="1">
      <c r="A108" s="54"/>
      <c r="B108" s="54"/>
      <c r="C108" s="13" t="s">
        <v>214</v>
      </c>
      <c r="D108" s="13" t="s">
        <v>22</v>
      </c>
      <c r="E108" s="110">
        <v>4</v>
      </c>
      <c r="F108" s="110">
        <v>4</v>
      </c>
      <c r="G108" s="238"/>
      <c r="H108" s="142" t="s">
        <v>275</v>
      </c>
      <c r="I108" s="67">
        <v>40</v>
      </c>
      <c r="J108" s="67">
        <f>(L108+K108)</f>
        <v>0</v>
      </c>
      <c r="K108" s="66">
        <f>0+0+0</f>
        <v>0</v>
      </c>
      <c r="L108" s="68">
        <v>0</v>
      </c>
      <c r="M108" s="71" t="s">
        <v>126</v>
      </c>
      <c r="N108" s="18" t="s">
        <v>45</v>
      </c>
      <c r="O108" s="75"/>
      <c r="P108" s="79"/>
      <c r="Q108" s="208"/>
      <c r="R108" s="74"/>
      <c r="S108" s="79"/>
      <c r="T108" s="79"/>
      <c r="U108" s="79"/>
      <c r="V108" s="74"/>
      <c r="W108" s="79"/>
      <c r="X108" s="83"/>
      <c r="Y108" s="83"/>
      <c r="Z108" s="83"/>
      <c r="AA108" s="83"/>
      <c r="AB108" s="83"/>
      <c r="AC108" s="83"/>
      <c r="AD108" s="83"/>
      <c r="AE108" s="124"/>
      <c r="AF108" s="79"/>
      <c r="AG108" s="124"/>
      <c r="AH108" s="83"/>
      <c r="AI108" s="4"/>
      <c r="AJ108" s="4"/>
      <c r="AK108" s="4"/>
      <c r="AL108" s="4"/>
      <c r="AM108" s="4"/>
      <c r="AN108" s="4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3"/>
      <c r="BE108" s="29"/>
    </row>
    <row r="109" spans="1:57" ht="11.25" customHeight="1">
      <c r="A109" s="54"/>
      <c r="B109" s="54"/>
      <c r="C109" s="13" t="s">
        <v>198</v>
      </c>
      <c r="D109" s="13" t="s">
        <v>5</v>
      </c>
      <c r="E109" s="110">
        <v>2</v>
      </c>
      <c r="F109" s="110">
        <v>2</v>
      </c>
      <c r="G109" s="238"/>
      <c r="H109" s="142" t="s">
        <v>275</v>
      </c>
      <c r="I109" s="66">
        <v>40</v>
      </c>
      <c r="J109" s="67">
        <f>(L109+K109)</f>
        <v>36</v>
      </c>
      <c r="K109" s="66">
        <f>0+0+0</f>
        <v>0</v>
      </c>
      <c r="L109" s="68">
        <v>36</v>
      </c>
      <c r="M109" s="71" t="s">
        <v>126</v>
      </c>
      <c r="N109" s="17" t="s">
        <v>45</v>
      </c>
      <c r="O109" s="75"/>
      <c r="P109" s="79"/>
      <c r="Q109" s="208"/>
      <c r="R109" s="74"/>
      <c r="S109" s="79"/>
      <c r="T109" s="79"/>
      <c r="U109" s="79"/>
      <c r="V109" s="74"/>
      <c r="W109" s="79"/>
      <c r="X109" s="83"/>
      <c r="Y109" s="83"/>
      <c r="Z109" s="83"/>
      <c r="AA109" s="83"/>
      <c r="AB109" s="83"/>
      <c r="AC109" s="83"/>
      <c r="AD109" s="83"/>
      <c r="AE109" s="124"/>
      <c r="AF109" s="79"/>
      <c r="AG109" s="124"/>
      <c r="AH109" s="83"/>
      <c r="AI109" s="4"/>
      <c r="AJ109" s="4"/>
      <c r="AK109" s="4"/>
      <c r="AL109" s="4"/>
      <c r="AM109" s="4"/>
      <c r="AN109" s="4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  <c r="BD109" s="3"/>
      <c r="BE109" s="29"/>
    </row>
    <row r="110" spans="1:57" ht="11.25" customHeight="1">
      <c r="A110" s="54"/>
      <c r="B110" s="54"/>
      <c r="C110" s="13" t="s">
        <v>212</v>
      </c>
      <c r="D110" s="13" t="s">
        <v>14</v>
      </c>
      <c r="E110" s="110">
        <v>1</v>
      </c>
      <c r="F110" s="110">
        <v>1</v>
      </c>
      <c r="G110" s="238"/>
      <c r="H110" s="142" t="s">
        <v>275</v>
      </c>
      <c r="I110" s="66">
        <v>40</v>
      </c>
      <c r="J110" s="67">
        <f>(L110+K110)</f>
        <v>7</v>
      </c>
      <c r="K110" s="66">
        <f>0+0+0</f>
        <v>0</v>
      </c>
      <c r="L110" s="68">
        <v>7</v>
      </c>
      <c r="M110" s="71" t="s">
        <v>126</v>
      </c>
      <c r="N110" s="17" t="s">
        <v>45</v>
      </c>
      <c r="O110" s="75"/>
      <c r="P110" s="79"/>
      <c r="Q110" s="208"/>
      <c r="R110" s="74"/>
      <c r="S110" s="79"/>
      <c r="T110" s="79"/>
      <c r="U110" s="79"/>
      <c r="V110" s="74"/>
      <c r="W110" s="79"/>
      <c r="X110" s="83"/>
      <c r="Y110" s="83"/>
      <c r="Z110" s="83"/>
      <c r="AA110" s="83"/>
      <c r="AB110" s="83"/>
      <c r="AC110" s="83"/>
      <c r="AD110" s="83"/>
      <c r="AE110" s="124"/>
      <c r="AF110" s="79"/>
      <c r="AG110" s="124"/>
      <c r="AH110" s="83"/>
      <c r="AI110" s="4"/>
      <c r="AJ110" s="4"/>
      <c r="AK110" s="4"/>
      <c r="AL110" s="4"/>
      <c r="AM110" s="4"/>
      <c r="AN110" s="4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2"/>
      <c r="BD110" s="3"/>
      <c r="BE110" s="29"/>
    </row>
    <row r="111" spans="1:57" ht="11.25" customHeight="1">
      <c r="A111" s="54"/>
      <c r="B111" s="54"/>
      <c r="C111" s="13" t="s">
        <v>174</v>
      </c>
      <c r="D111" s="13" t="s">
        <v>236</v>
      </c>
      <c r="E111" s="110">
        <v>5</v>
      </c>
      <c r="F111" s="110">
        <v>5</v>
      </c>
      <c r="G111" s="238"/>
      <c r="H111" s="145"/>
      <c r="I111" s="66">
        <v>40</v>
      </c>
      <c r="J111" s="67">
        <f>(L111+K111)</f>
        <v>3</v>
      </c>
      <c r="K111" s="66">
        <f>0+0+0</f>
        <v>0</v>
      </c>
      <c r="L111" s="68">
        <v>3</v>
      </c>
      <c r="M111" s="71" t="s">
        <v>126</v>
      </c>
      <c r="N111" s="17" t="s">
        <v>51</v>
      </c>
      <c r="O111" s="75"/>
      <c r="P111" s="79"/>
      <c r="Q111" s="208"/>
      <c r="R111" s="74"/>
      <c r="S111" s="79"/>
      <c r="T111" s="79"/>
      <c r="U111" s="79"/>
      <c r="V111" s="74"/>
      <c r="W111" s="79"/>
      <c r="X111" s="83"/>
      <c r="Y111" s="83"/>
      <c r="Z111" s="83"/>
      <c r="AA111" s="83"/>
      <c r="AB111" s="83"/>
      <c r="AC111" s="83"/>
      <c r="AD111" s="83"/>
      <c r="AE111" s="124"/>
      <c r="AF111" s="79"/>
      <c r="AG111" s="124"/>
      <c r="AH111" s="83"/>
      <c r="AI111" s="4"/>
      <c r="AJ111" s="4"/>
      <c r="AK111" s="4"/>
      <c r="AL111" s="4"/>
      <c r="AM111" s="4"/>
      <c r="AN111" s="4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2"/>
      <c r="BD111" s="3"/>
      <c r="BE111" s="29"/>
    </row>
    <row r="112" spans="1:57" ht="11.25" customHeight="1">
      <c r="A112" s="54"/>
      <c r="B112" s="54"/>
      <c r="C112" s="13" t="s">
        <v>240</v>
      </c>
      <c r="D112" s="13" t="s">
        <v>19</v>
      </c>
      <c r="E112" s="110">
        <v>5</v>
      </c>
      <c r="F112" s="110">
        <v>5</v>
      </c>
      <c r="G112" s="238"/>
      <c r="H112" s="145"/>
      <c r="I112" s="66">
        <v>50</v>
      </c>
      <c r="J112" s="67">
        <f>(L112+K112)</f>
        <v>2</v>
      </c>
      <c r="K112" s="66">
        <f>0+0+0</f>
        <v>0</v>
      </c>
      <c r="L112" s="68">
        <v>2</v>
      </c>
      <c r="M112" s="71" t="s">
        <v>125</v>
      </c>
      <c r="N112" s="56" t="s">
        <v>20</v>
      </c>
      <c r="O112" s="75"/>
      <c r="P112" s="79"/>
      <c r="Q112" s="208"/>
      <c r="R112" s="74"/>
      <c r="S112" s="79"/>
      <c r="T112" s="79"/>
      <c r="U112" s="79"/>
      <c r="V112" s="74"/>
      <c r="W112" s="79"/>
      <c r="X112" s="83"/>
      <c r="Y112" s="83"/>
      <c r="Z112" s="83"/>
      <c r="AA112" s="83"/>
      <c r="AB112" s="83"/>
      <c r="AC112" s="83"/>
      <c r="AD112" s="83"/>
      <c r="AE112" s="124"/>
      <c r="AF112" s="79"/>
      <c r="AG112" s="124"/>
      <c r="AH112" s="83"/>
      <c r="AI112" s="4"/>
      <c r="AJ112" s="4"/>
      <c r="AK112" s="4"/>
      <c r="AL112" s="4"/>
      <c r="AM112" s="4"/>
      <c r="AN112" s="4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2"/>
      <c r="BD112" s="3"/>
      <c r="BE112" s="29"/>
    </row>
    <row r="113" spans="1:57" ht="11.25" customHeight="1">
      <c r="A113" s="54"/>
      <c r="B113" s="54"/>
      <c r="C113" s="13" t="s">
        <v>205</v>
      </c>
      <c r="D113" s="13" t="s">
        <v>206</v>
      </c>
      <c r="E113" s="110">
        <v>4</v>
      </c>
      <c r="F113" s="110">
        <v>4</v>
      </c>
      <c r="G113" s="238"/>
      <c r="H113" s="145"/>
      <c r="I113" s="67">
        <v>50</v>
      </c>
      <c r="J113" s="67">
        <f>(L113+K113)</f>
        <v>5</v>
      </c>
      <c r="K113" s="66">
        <f>0+0+0</f>
        <v>0</v>
      </c>
      <c r="L113" s="68">
        <v>5</v>
      </c>
      <c r="M113" s="71" t="s">
        <v>188</v>
      </c>
      <c r="N113" s="17" t="s">
        <v>252</v>
      </c>
      <c r="O113" s="75"/>
      <c r="P113" s="79"/>
      <c r="Q113" s="208"/>
      <c r="R113" s="74"/>
      <c r="S113" s="79"/>
      <c r="T113" s="79"/>
      <c r="U113" s="79"/>
      <c r="V113" s="74"/>
      <c r="W113" s="79"/>
      <c r="X113" s="83"/>
      <c r="Y113" s="83"/>
      <c r="Z113" s="83"/>
      <c r="AA113" s="83"/>
      <c r="AB113" s="83"/>
      <c r="AC113" s="83"/>
      <c r="AD113" s="83"/>
      <c r="AE113" s="124"/>
      <c r="AF113" s="79"/>
      <c r="AG113" s="124"/>
      <c r="AH113" s="83"/>
      <c r="AI113" s="4"/>
      <c r="AJ113" s="4"/>
      <c r="AK113" s="4"/>
      <c r="AL113" s="4"/>
      <c r="AM113" s="4"/>
      <c r="AN113" s="4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2"/>
      <c r="BD113" s="3"/>
      <c r="BE113" s="29"/>
    </row>
    <row r="114" spans="1:57" ht="11.25" customHeight="1">
      <c r="A114" s="54"/>
      <c r="B114" s="54"/>
      <c r="C114" s="13" t="s">
        <v>205</v>
      </c>
      <c r="D114" s="13" t="s">
        <v>14</v>
      </c>
      <c r="E114" s="110">
        <v>4</v>
      </c>
      <c r="F114" s="110">
        <v>4</v>
      </c>
      <c r="G114" s="238"/>
      <c r="H114" s="144" t="s">
        <v>292</v>
      </c>
      <c r="I114" s="67">
        <v>50</v>
      </c>
      <c r="J114" s="67">
        <f>(L114+K114)</f>
        <v>0</v>
      </c>
      <c r="K114" s="66">
        <f>0+0+0</f>
        <v>0</v>
      </c>
      <c r="L114" s="68">
        <v>0</v>
      </c>
      <c r="M114" s="71" t="s">
        <v>188</v>
      </c>
      <c r="N114" s="17" t="s">
        <v>252</v>
      </c>
      <c r="O114" s="75"/>
      <c r="P114" s="79"/>
      <c r="Q114" s="208"/>
      <c r="R114" s="74"/>
      <c r="S114" s="79"/>
      <c r="T114" s="79"/>
      <c r="U114" s="79"/>
      <c r="V114" s="74"/>
      <c r="W114" s="79"/>
      <c r="X114" s="83"/>
      <c r="Y114" s="83"/>
      <c r="Z114" s="83"/>
      <c r="AA114" s="83"/>
      <c r="AB114" s="83"/>
      <c r="AC114" s="83"/>
      <c r="AD114" s="83"/>
      <c r="AE114" s="124"/>
      <c r="AF114" s="79"/>
      <c r="AG114" s="124"/>
      <c r="AH114" s="83"/>
      <c r="AI114" s="4"/>
      <c r="AJ114" s="4"/>
      <c r="AK114" s="4"/>
      <c r="AL114" s="4"/>
      <c r="AM114" s="4"/>
      <c r="AN114" s="4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2"/>
      <c r="BD114" s="3"/>
      <c r="BE114" s="29"/>
    </row>
    <row r="115" spans="1:57" ht="11.25" customHeight="1">
      <c r="A115" s="54"/>
      <c r="B115" s="54"/>
      <c r="C115" s="13" t="s">
        <v>271</v>
      </c>
      <c r="D115" s="13" t="s">
        <v>50</v>
      </c>
      <c r="E115" s="110">
        <v>4</v>
      </c>
      <c r="F115" s="110">
        <v>4</v>
      </c>
      <c r="G115" s="238"/>
      <c r="H115" s="145"/>
      <c r="I115" s="78">
        <v>50</v>
      </c>
      <c r="J115" s="67">
        <f>(L115+K115)</f>
        <v>0</v>
      </c>
      <c r="K115" s="66">
        <f>0+0+0</f>
        <v>0</v>
      </c>
      <c r="L115" s="68">
        <v>0</v>
      </c>
      <c r="M115" s="226" t="s">
        <v>125</v>
      </c>
      <c r="N115" s="17" t="s">
        <v>51</v>
      </c>
      <c r="O115" s="75"/>
      <c r="P115" s="79"/>
      <c r="Q115" s="208"/>
      <c r="R115" s="74"/>
      <c r="S115" s="79"/>
      <c r="T115" s="79"/>
      <c r="U115" s="79"/>
      <c r="V115" s="74"/>
      <c r="W115" s="79"/>
      <c r="X115" s="83"/>
      <c r="Y115" s="83"/>
      <c r="Z115" s="83"/>
      <c r="AA115" s="83"/>
      <c r="AB115" s="83"/>
      <c r="AC115" s="83"/>
      <c r="AD115" s="83"/>
      <c r="AE115" s="124"/>
      <c r="AF115" s="79"/>
      <c r="AG115" s="124"/>
      <c r="AH115" s="83"/>
      <c r="AI115" s="4"/>
      <c r="AJ115" s="4"/>
      <c r="AK115" s="4"/>
      <c r="AL115" s="4"/>
      <c r="AM115" s="4"/>
      <c r="AN115" s="4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2"/>
      <c r="BD115" s="3"/>
      <c r="BE115" s="29"/>
    </row>
    <row r="116" spans="1:57" ht="11.25" customHeight="1">
      <c r="A116" s="54"/>
      <c r="B116" s="54"/>
      <c r="C116" s="13" t="s">
        <v>146</v>
      </c>
      <c r="D116" s="13" t="s">
        <v>38</v>
      </c>
      <c r="E116" s="110">
        <v>5</v>
      </c>
      <c r="F116" s="110">
        <v>5</v>
      </c>
      <c r="G116" s="238"/>
      <c r="H116" s="144" t="s">
        <v>292</v>
      </c>
      <c r="I116" s="67">
        <v>50</v>
      </c>
      <c r="J116" s="67">
        <f>(L116+K116)</f>
        <v>1</v>
      </c>
      <c r="K116" s="66">
        <f>0+0+0</f>
        <v>0</v>
      </c>
      <c r="L116" s="68">
        <v>1</v>
      </c>
      <c r="M116" s="71" t="s">
        <v>188</v>
      </c>
      <c r="N116" s="17" t="s">
        <v>37</v>
      </c>
      <c r="O116" s="75"/>
      <c r="P116" s="79"/>
      <c r="Q116" s="208"/>
      <c r="R116" s="74"/>
      <c r="S116" s="79"/>
      <c r="T116" s="79"/>
      <c r="U116" s="79"/>
      <c r="V116" s="74"/>
      <c r="W116" s="79"/>
      <c r="X116" s="83"/>
      <c r="Y116" s="83"/>
      <c r="Z116" s="83"/>
      <c r="AA116" s="83"/>
      <c r="AB116" s="83"/>
      <c r="AC116" s="83"/>
      <c r="AD116" s="83"/>
      <c r="AE116" s="124"/>
      <c r="AF116" s="79"/>
      <c r="AG116" s="124"/>
      <c r="AH116" s="83"/>
      <c r="AI116" s="4"/>
      <c r="AJ116" s="4"/>
      <c r="AK116" s="4"/>
      <c r="AL116" s="4"/>
      <c r="AM116" s="4"/>
      <c r="AN116" s="4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2"/>
      <c r="BD116" s="3"/>
      <c r="BE116" s="29"/>
    </row>
    <row r="117" spans="1:57" ht="11.25" customHeight="1">
      <c r="A117" s="54"/>
      <c r="B117" s="54"/>
      <c r="C117" s="13" t="s">
        <v>94</v>
      </c>
      <c r="D117" s="13" t="s">
        <v>39</v>
      </c>
      <c r="E117" s="110">
        <v>5</v>
      </c>
      <c r="F117" s="110">
        <v>5</v>
      </c>
      <c r="G117" s="238"/>
      <c r="H117" s="145"/>
      <c r="I117" s="67">
        <v>50</v>
      </c>
      <c r="J117" s="67">
        <f>(L117+K117)</f>
        <v>6</v>
      </c>
      <c r="K117" s="66">
        <f>0+0+0</f>
        <v>0</v>
      </c>
      <c r="L117" s="68">
        <v>6</v>
      </c>
      <c r="M117" s="71" t="s">
        <v>125</v>
      </c>
      <c r="N117" s="17" t="s">
        <v>37</v>
      </c>
      <c r="O117" s="75"/>
      <c r="P117" s="79"/>
      <c r="Q117" s="208"/>
      <c r="R117" s="74"/>
      <c r="S117" s="79"/>
      <c r="T117" s="79"/>
      <c r="U117" s="79"/>
      <c r="V117" s="74"/>
      <c r="W117" s="79"/>
      <c r="X117" s="83"/>
      <c r="Y117" s="83"/>
      <c r="Z117" s="83"/>
      <c r="AA117" s="83"/>
      <c r="AB117" s="83"/>
      <c r="AC117" s="83"/>
      <c r="AD117" s="83"/>
      <c r="AE117" s="124"/>
      <c r="AF117" s="79"/>
      <c r="AG117" s="124"/>
      <c r="AH117" s="83"/>
      <c r="AI117" s="4"/>
      <c r="AJ117" s="4"/>
      <c r="AK117" s="4"/>
      <c r="AL117" s="4"/>
      <c r="AM117" s="4"/>
      <c r="AN117" s="4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2"/>
      <c r="BD117" s="3"/>
      <c r="BE117" s="29"/>
    </row>
    <row r="118" spans="1:57" ht="11.25" customHeight="1">
      <c r="A118" s="54"/>
      <c r="B118" s="54"/>
      <c r="C118" s="13" t="s">
        <v>99</v>
      </c>
      <c r="D118" s="13" t="s">
        <v>21</v>
      </c>
      <c r="E118" s="125">
        <v>4</v>
      </c>
      <c r="F118" s="110">
        <v>4</v>
      </c>
      <c r="G118" s="238"/>
      <c r="H118" s="145"/>
      <c r="I118" s="67">
        <v>50</v>
      </c>
      <c r="J118" s="67">
        <f>(L118+K118)</f>
        <v>0</v>
      </c>
      <c r="K118" s="66">
        <f>0+0+0</f>
        <v>0</v>
      </c>
      <c r="L118" s="68">
        <f>6-6</f>
        <v>0</v>
      </c>
      <c r="M118" s="71" t="s">
        <v>125</v>
      </c>
      <c r="N118" s="17" t="s">
        <v>20</v>
      </c>
      <c r="O118" s="75"/>
      <c r="P118" s="79"/>
      <c r="Q118" s="208"/>
      <c r="R118" s="74"/>
      <c r="S118" s="79"/>
      <c r="T118" s="79"/>
      <c r="U118" s="79"/>
      <c r="V118" s="74"/>
      <c r="W118" s="79"/>
      <c r="X118" s="83"/>
      <c r="Y118" s="83"/>
      <c r="Z118" s="83"/>
      <c r="AA118" s="83"/>
      <c r="AB118" s="83"/>
      <c r="AC118" s="83"/>
      <c r="AD118" s="83"/>
      <c r="AE118" s="124"/>
      <c r="AF118" s="79"/>
      <c r="AG118" s="124"/>
      <c r="AH118" s="83"/>
      <c r="AI118" s="4"/>
      <c r="AJ118" s="4"/>
      <c r="AK118" s="4"/>
      <c r="AL118" s="4"/>
      <c r="AM118" s="4"/>
      <c r="AN118" s="4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2"/>
      <c r="BD118" s="3"/>
      <c r="BE118" s="29"/>
    </row>
    <row r="119" spans="1:57" ht="11.25" customHeight="1">
      <c r="A119" s="54"/>
      <c r="B119" s="54"/>
      <c r="C119" s="13" t="s">
        <v>242</v>
      </c>
      <c r="D119" s="13" t="s">
        <v>243</v>
      </c>
      <c r="E119" s="110">
        <v>5</v>
      </c>
      <c r="F119" s="110">
        <v>5</v>
      </c>
      <c r="G119" s="238"/>
      <c r="H119" s="144" t="s">
        <v>292</v>
      </c>
      <c r="I119" s="66">
        <v>50</v>
      </c>
      <c r="J119" s="67">
        <f>(L119+K119)</f>
        <v>3</v>
      </c>
      <c r="K119" s="66">
        <f>0+0+0</f>
        <v>0</v>
      </c>
      <c r="L119" s="109">
        <v>3</v>
      </c>
      <c r="M119" s="71" t="s">
        <v>188</v>
      </c>
      <c r="N119" s="17" t="s">
        <v>45</v>
      </c>
      <c r="O119" s="75"/>
      <c r="P119" s="79"/>
      <c r="Q119" s="208"/>
      <c r="R119" s="74"/>
      <c r="S119" s="79"/>
      <c r="T119" s="79"/>
      <c r="U119" s="79"/>
      <c r="V119" s="74"/>
      <c r="W119" s="79"/>
      <c r="X119" s="83"/>
      <c r="Y119" s="83"/>
      <c r="Z119" s="83"/>
      <c r="AA119" s="83"/>
      <c r="AB119" s="83"/>
      <c r="AC119" s="83"/>
      <c r="AD119" s="83"/>
      <c r="AE119" s="124"/>
      <c r="AF119" s="79"/>
      <c r="AG119" s="124"/>
      <c r="AH119" s="83"/>
      <c r="AI119" s="4"/>
      <c r="AJ119" s="4"/>
      <c r="AK119" s="4"/>
      <c r="AL119" s="4"/>
      <c r="AM119" s="4"/>
      <c r="AN119" s="4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2"/>
      <c r="BD119" s="3"/>
      <c r="BE119" s="29"/>
    </row>
    <row r="120" spans="1:57" ht="11.25" customHeight="1">
      <c r="A120" s="54"/>
      <c r="B120" s="54"/>
      <c r="C120" s="13" t="s">
        <v>81</v>
      </c>
      <c r="D120" s="13" t="s">
        <v>24</v>
      </c>
      <c r="E120" s="110">
        <v>5</v>
      </c>
      <c r="F120" s="110">
        <v>5</v>
      </c>
      <c r="G120" s="238"/>
      <c r="H120" s="183" t="s">
        <v>277</v>
      </c>
      <c r="I120" s="66">
        <v>50</v>
      </c>
      <c r="J120" s="67">
        <f>(L120+K120)</f>
        <v>2</v>
      </c>
      <c r="K120" s="66">
        <f>0+0+0</f>
        <v>0</v>
      </c>
      <c r="L120" s="68">
        <v>2</v>
      </c>
      <c r="M120" s="71" t="s">
        <v>125</v>
      </c>
      <c r="N120" s="17" t="s">
        <v>51</v>
      </c>
      <c r="O120" s="75"/>
      <c r="P120" s="79"/>
      <c r="Q120" s="208"/>
      <c r="R120" s="74"/>
      <c r="S120" s="79"/>
      <c r="T120" s="79"/>
      <c r="U120" s="79"/>
      <c r="V120" s="74"/>
      <c r="W120" s="79"/>
      <c r="X120" s="83"/>
      <c r="Y120" s="83"/>
      <c r="Z120" s="83"/>
      <c r="AA120" s="83"/>
      <c r="AB120" s="83"/>
      <c r="AC120" s="83"/>
      <c r="AD120" s="83"/>
      <c r="AE120" s="124"/>
      <c r="AF120" s="79"/>
      <c r="AG120" s="124"/>
      <c r="AH120" s="83"/>
      <c r="AI120" s="4"/>
      <c r="AJ120" s="4"/>
      <c r="AK120" s="4"/>
      <c r="AL120" s="4"/>
      <c r="AM120" s="4"/>
      <c r="AN120" s="4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  <c r="BD120" s="3"/>
      <c r="BE120" s="29"/>
    </row>
    <row r="121" spans="1:57" ht="11.25" customHeight="1">
      <c r="A121" s="54"/>
      <c r="B121" s="54"/>
      <c r="C121" s="13" t="s">
        <v>298</v>
      </c>
      <c r="D121" s="13" t="s">
        <v>42</v>
      </c>
      <c r="E121" s="110">
        <v>5</v>
      </c>
      <c r="F121" s="110">
        <v>5</v>
      </c>
      <c r="G121" s="238"/>
      <c r="H121" s="144" t="s">
        <v>292</v>
      </c>
      <c r="I121" s="66">
        <v>50</v>
      </c>
      <c r="J121" s="67">
        <f>(L121+K121)</f>
        <v>0</v>
      </c>
      <c r="K121" s="66">
        <f>0+0+0</f>
        <v>0</v>
      </c>
      <c r="L121" s="68">
        <v>0</v>
      </c>
      <c r="M121" s="71" t="s">
        <v>188</v>
      </c>
      <c r="N121" s="18" t="s">
        <v>45</v>
      </c>
      <c r="O121" s="75"/>
      <c r="P121" s="79"/>
      <c r="Q121" s="208"/>
      <c r="R121" s="74"/>
      <c r="S121" s="79"/>
      <c r="T121" s="79"/>
      <c r="U121" s="79"/>
      <c r="V121" s="74"/>
      <c r="W121" s="79"/>
      <c r="X121" s="83"/>
      <c r="Y121" s="83"/>
      <c r="Z121" s="83"/>
      <c r="AA121" s="83"/>
      <c r="AB121" s="83"/>
      <c r="AC121" s="83"/>
      <c r="AD121" s="83"/>
      <c r="AE121" s="124"/>
      <c r="AF121" s="79"/>
      <c r="AG121" s="124"/>
      <c r="AH121" s="83"/>
      <c r="AI121" s="4"/>
      <c r="AJ121" s="4"/>
      <c r="AK121" s="4"/>
      <c r="AL121" s="4"/>
      <c r="AM121" s="4"/>
      <c r="AN121" s="4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2"/>
      <c r="BD121" s="3"/>
      <c r="BE121" s="29"/>
    </row>
    <row r="122" spans="1:57" ht="11.25" customHeight="1">
      <c r="A122" s="54"/>
      <c r="B122" s="54"/>
      <c r="C122" s="55" t="s">
        <v>80</v>
      </c>
      <c r="D122" s="55" t="s">
        <v>47</v>
      </c>
      <c r="E122" s="110">
        <v>4</v>
      </c>
      <c r="F122" s="110">
        <v>4</v>
      </c>
      <c r="G122" s="238"/>
      <c r="H122" s="183" t="s">
        <v>277</v>
      </c>
      <c r="I122" s="67">
        <v>50</v>
      </c>
      <c r="J122" s="67">
        <f>(L122+K122)</f>
        <v>0</v>
      </c>
      <c r="K122" s="66">
        <f>0+0+0</f>
        <v>0</v>
      </c>
      <c r="L122" s="68">
        <v>0</v>
      </c>
      <c r="M122" s="71" t="s">
        <v>125</v>
      </c>
      <c r="N122" s="17" t="s">
        <v>51</v>
      </c>
      <c r="O122" s="75"/>
      <c r="P122" s="79"/>
      <c r="Q122" s="208"/>
      <c r="R122" s="74"/>
      <c r="S122" s="79"/>
      <c r="T122" s="79"/>
      <c r="U122" s="79"/>
      <c r="V122" s="74"/>
      <c r="W122" s="79"/>
      <c r="X122" s="83"/>
      <c r="Y122" s="83"/>
      <c r="Z122" s="83"/>
      <c r="AA122" s="83"/>
      <c r="AB122" s="83"/>
      <c r="AC122" s="83"/>
      <c r="AD122" s="83"/>
      <c r="AE122" s="124"/>
      <c r="AF122" s="79"/>
      <c r="AG122" s="124"/>
      <c r="AH122" s="83"/>
      <c r="AI122" s="4"/>
      <c r="AJ122" s="4"/>
      <c r="AK122" s="4"/>
      <c r="AL122" s="4"/>
      <c r="AM122" s="4"/>
      <c r="AN122" s="4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2"/>
      <c r="BD122" s="3"/>
      <c r="BE122" s="29"/>
    </row>
    <row r="123" spans="1:57" ht="11.25" customHeight="1">
      <c r="A123" s="54"/>
      <c r="B123" s="54"/>
      <c r="C123" s="13" t="s">
        <v>119</v>
      </c>
      <c r="D123" s="13" t="s">
        <v>46</v>
      </c>
      <c r="E123" s="110">
        <v>5</v>
      </c>
      <c r="F123" s="110">
        <v>5</v>
      </c>
      <c r="G123" s="238"/>
      <c r="H123" s="183" t="s">
        <v>277</v>
      </c>
      <c r="I123" s="67">
        <v>50</v>
      </c>
      <c r="J123" s="67">
        <f>(L123+K123)</f>
        <v>4</v>
      </c>
      <c r="K123" s="66">
        <f>0+0+0</f>
        <v>0</v>
      </c>
      <c r="L123" s="68">
        <v>4</v>
      </c>
      <c r="M123" s="71" t="s">
        <v>125</v>
      </c>
      <c r="N123" s="17" t="s">
        <v>51</v>
      </c>
      <c r="O123" s="75"/>
      <c r="P123" s="79"/>
      <c r="Q123" s="208"/>
      <c r="R123" s="74"/>
      <c r="S123" s="79"/>
      <c r="T123" s="79"/>
      <c r="U123" s="79"/>
      <c r="V123" s="74"/>
      <c r="W123" s="79"/>
      <c r="X123" s="83"/>
      <c r="Y123" s="83"/>
      <c r="Z123" s="83"/>
      <c r="AA123" s="83"/>
      <c r="AB123" s="83"/>
      <c r="AC123" s="83"/>
      <c r="AD123" s="83"/>
      <c r="AE123" s="124"/>
      <c r="AF123" s="79"/>
      <c r="AG123" s="124"/>
      <c r="AH123" s="83"/>
      <c r="AI123" s="4"/>
      <c r="AJ123" s="4"/>
      <c r="AK123" s="4"/>
      <c r="AL123" s="4"/>
      <c r="AM123" s="4"/>
      <c r="AN123" s="4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2"/>
      <c r="BD123" s="3"/>
      <c r="BE123" s="29"/>
    </row>
    <row r="124" spans="1:57" ht="11.25" customHeight="1">
      <c r="A124" s="54"/>
      <c r="B124" s="54"/>
      <c r="C124" s="55" t="s">
        <v>61</v>
      </c>
      <c r="D124" s="55" t="s">
        <v>52</v>
      </c>
      <c r="E124" s="110">
        <v>4</v>
      </c>
      <c r="F124" s="110">
        <v>4</v>
      </c>
      <c r="G124" s="238"/>
      <c r="H124" s="183" t="s">
        <v>277</v>
      </c>
      <c r="I124" s="67">
        <v>50</v>
      </c>
      <c r="J124" s="67">
        <f>(L124+K124)</f>
        <v>13</v>
      </c>
      <c r="K124" s="66">
        <f>0+0+0</f>
        <v>0</v>
      </c>
      <c r="L124" s="68">
        <v>13</v>
      </c>
      <c r="M124" s="71" t="s">
        <v>125</v>
      </c>
      <c r="N124" s="56" t="s">
        <v>20</v>
      </c>
      <c r="O124" s="75"/>
      <c r="P124" s="79"/>
      <c r="Q124" s="208"/>
      <c r="R124" s="74"/>
      <c r="S124" s="79"/>
      <c r="T124" s="79"/>
      <c r="U124" s="79"/>
      <c r="V124" s="74"/>
      <c r="W124" s="79"/>
      <c r="X124" s="83"/>
      <c r="Y124" s="83"/>
      <c r="Z124" s="83"/>
      <c r="AA124" s="83"/>
      <c r="AB124" s="83"/>
      <c r="AC124" s="83"/>
      <c r="AD124" s="83"/>
      <c r="AE124" s="124"/>
      <c r="AF124" s="79"/>
      <c r="AG124" s="124"/>
      <c r="AH124" s="83"/>
      <c r="AI124" s="4"/>
      <c r="AJ124" s="4"/>
      <c r="AK124" s="4"/>
      <c r="AL124" s="4"/>
      <c r="AM124" s="4"/>
      <c r="AN124" s="4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2"/>
      <c r="BD124" s="3"/>
      <c r="BE124" s="51"/>
    </row>
    <row r="125" spans="1:57" ht="11.25" customHeight="1">
      <c r="A125" s="54"/>
      <c r="B125" s="54"/>
      <c r="C125" s="13" t="s">
        <v>87</v>
      </c>
      <c r="D125" s="13" t="s">
        <v>48</v>
      </c>
      <c r="E125" s="110">
        <v>4</v>
      </c>
      <c r="F125" s="110">
        <v>4</v>
      </c>
      <c r="G125" s="238"/>
      <c r="H125" s="183" t="s">
        <v>277</v>
      </c>
      <c r="I125" s="67">
        <v>50</v>
      </c>
      <c r="J125" s="67">
        <f>(L125+K125)</f>
        <v>1</v>
      </c>
      <c r="K125" s="66">
        <f>0+0+0</f>
        <v>0</v>
      </c>
      <c r="L125" s="68">
        <v>1</v>
      </c>
      <c r="M125" s="71" t="s">
        <v>125</v>
      </c>
      <c r="N125" s="17" t="s">
        <v>45</v>
      </c>
      <c r="O125" s="75"/>
      <c r="P125" s="79"/>
      <c r="Q125" s="208"/>
      <c r="R125" s="74"/>
      <c r="S125" s="79"/>
      <c r="T125" s="79"/>
      <c r="U125" s="79"/>
      <c r="V125" s="74"/>
      <c r="W125" s="79"/>
      <c r="X125" s="83"/>
      <c r="Y125" s="83"/>
      <c r="Z125" s="83"/>
      <c r="AA125" s="83"/>
      <c r="AB125" s="83"/>
      <c r="AC125" s="83"/>
      <c r="AD125" s="83"/>
      <c r="AE125" s="124"/>
      <c r="AF125" s="79"/>
      <c r="AG125" s="124"/>
      <c r="AH125" s="83"/>
      <c r="AI125" s="4"/>
      <c r="AJ125" s="4"/>
      <c r="AK125" s="4"/>
      <c r="AL125" s="4"/>
      <c r="AM125" s="4"/>
      <c r="AN125" s="4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2"/>
      <c r="BD125" s="3"/>
      <c r="BE125" s="29"/>
    </row>
    <row r="126" spans="1:57" ht="11.25" customHeight="1">
      <c r="A126" s="54"/>
      <c r="B126" s="54"/>
      <c r="C126" s="13" t="s">
        <v>74</v>
      </c>
      <c r="D126" s="13" t="s">
        <v>28</v>
      </c>
      <c r="E126" s="110">
        <v>4</v>
      </c>
      <c r="F126" s="110">
        <v>4</v>
      </c>
      <c r="G126" s="238"/>
      <c r="H126" s="145"/>
      <c r="I126" s="67">
        <v>50</v>
      </c>
      <c r="J126" s="67">
        <f>(L126+K126)</f>
        <v>10</v>
      </c>
      <c r="K126" s="66">
        <f>0+0+0</f>
        <v>0</v>
      </c>
      <c r="L126" s="68">
        <v>10</v>
      </c>
      <c r="M126" s="71" t="s">
        <v>125</v>
      </c>
      <c r="N126" s="17" t="s">
        <v>51</v>
      </c>
      <c r="O126" s="75"/>
      <c r="P126" s="79"/>
      <c r="Q126" s="208"/>
      <c r="R126" s="74"/>
      <c r="S126" s="79"/>
      <c r="T126" s="79"/>
      <c r="U126" s="79"/>
      <c r="V126" s="74"/>
      <c r="W126" s="79"/>
      <c r="X126" s="83"/>
      <c r="Y126" s="83"/>
      <c r="Z126" s="83"/>
      <c r="AA126" s="83"/>
      <c r="AB126" s="83"/>
      <c r="AC126" s="83"/>
      <c r="AD126" s="83"/>
      <c r="AE126" s="124"/>
      <c r="AF126" s="79"/>
      <c r="AG126" s="124"/>
      <c r="AH126" s="83"/>
      <c r="AI126" s="4"/>
      <c r="AJ126" s="4"/>
      <c r="AK126" s="4"/>
      <c r="AL126" s="4"/>
      <c r="AM126" s="4"/>
      <c r="AN126" s="4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2"/>
      <c r="BD126" s="3"/>
      <c r="BE126" s="29"/>
    </row>
    <row r="127" spans="1:57" ht="11.25" customHeight="1">
      <c r="A127" s="54"/>
      <c r="B127" s="54"/>
      <c r="C127" s="13" t="s">
        <v>58</v>
      </c>
      <c r="D127" s="13" t="s">
        <v>10</v>
      </c>
      <c r="E127" s="110">
        <v>4</v>
      </c>
      <c r="F127" s="110">
        <v>4</v>
      </c>
      <c r="G127" s="238"/>
      <c r="H127" s="145"/>
      <c r="I127" s="66">
        <v>50</v>
      </c>
      <c r="J127" s="67">
        <f>(L127+K127)</f>
        <v>0</v>
      </c>
      <c r="K127" s="66">
        <f>0+0+0</f>
        <v>0</v>
      </c>
      <c r="L127" s="68">
        <v>0</v>
      </c>
      <c r="M127" s="71" t="s">
        <v>188</v>
      </c>
      <c r="N127" s="17" t="s">
        <v>109</v>
      </c>
      <c r="O127" s="75"/>
      <c r="P127" s="79"/>
      <c r="Q127" s="208"/>
      <c r="R127" s="74"/>
      <c r="S127" s="79"/>
      <c r="T127" s="79"/>
      <c r="U127" s="79"/>
      <c r="V127" s="74"/>
      <c r="W127" s="79"/>
      <c r="X127" s="83"/>
      <c r="Y127" s="83"/>
      <c r="Z127" s="83"/>
      <c r="AA127" s="83"/>
      <c r="AB127" s="83"/>
      <c r="AC127" s="83"/>
      <c r="AD127" s="83"/>
      <c r="AE127" s="124"/>
      <c r="AF127" s="79"/>
      <c r="AG127" s="124"/>
      <c r="AH127" s="83"/>
      <c r="AI127" s="4"/>
      <c r="AJ127" s="4"/>
      <c r="AK127" s="4"/>
      <c r="AL127" s="4"/>
      <c r="AM127" s="4"/>
      <c r="AN127" s="4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2"/>
      <c r="BD127" s="3"/>
      <c r="BE127" s="51"/>
    </row>
    <row r="128" spans="1:57" ht="11.25" customHeight="1">
      <c r="A128" s="54"/>
      <c r="B128" s="54"/>
      <c r="C128" s="13" t="s">
        <v>253</v>
      </c>
      <c r="D128" s="13" t="s">
        <v>254</v>
      </c>
      <c r="E128" s="125">
        <v>4</v>
      </c>
      <c r="F128" s="110">
        <v>4</v>
      </c>
      <c r="G128" s="238"/>
      <c r="H128" s="145"/>
      <c r="I128" s="78">
        <v>50</v>
      </c>
      <c r="J128" s="67">
        <f>(L128+K128)</f>
        <v>0</v>
      </c>
      <c r="K128" s="66">
        <f>0+0+0</f>
        <v>0</v>
      </c>
      <c r="L128" s="68">
        <f>(3-3)</f>
        <v>0</v>
      </c>
      <c r="M128" s="226" t="s">
        <v>125</v>
      </c>
      <c r="N128" s="17" t="s">
        <v>51</v>
      </c>
      <c r="O128" s="75"/>
      <c r="P128" s="79"/>
      <c r="Q128" s="208"/>
      <c r="R128" s="74"/>
      <c r="S128" s="79"/>
      <c r="T128" s="79"/>
      <c r="U128" s="79"/>
      <c r="V128" s="74"/>
      <c r="W128" s="79"/>
      <c r="X128" s="83"/>
      <c r="Y128" s="83"/>
      <c r="Z128" s="83"/>
      <c r="AA128" s="83"/>
      <c r="AB128" s="83"/>
      <c r="AC128" s="83"/>
      <c r="AD128" s="83"/>
      <c r="AE128" s="124"/>
      <c r="AF128" s="79"/>
      <c r="AG128" s="124"/>
      <c r="AH128" s="83"/>
      <c r="AI128" s="4"/>
      <c r="AJ128" s="4"/>
      <c r="AK128" s="4"/>
      <c r="AL128" s="4"/>
      <c r="AM128" s="4"/>
      <c r="AN128" s="4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2"/>
      <c r="BD128" s="3"/>
      <c r="BE128" s="29"/>
    </row>
    <row r="129" spans="1:57" ht="11.25" customHeight="1">
      <c r="A129" s="54"/>
      <c r="B129" s="54"/>
      <c r="C129" s="55" t="s">
        <v>181</v>
      </c>
      <c r="D129" s="55" t="s">
        <v>54</v>
      </c>
      <c r="E129" s="110">
        <v>4</v>
      </c>
      <c r="F129" s="110">
        <v>4</v>
      </c>
      <c r="G129" s="238"/>
      <c r="H129" s="145"/>
      <c r="I129" s="66">
        <v>50</v>
      </c>
      <c r="J129" s="67">
        <f>(L129+K129)</f>
        <v>2</v>
      </c>
      <c r="K129" s="66">
        <f>0+0+0</f>
        <v>0</v>
      </c>
      <c r="L129" s="68">
        <v>2</v>
      </c>
      <c r="M129" s="71" t="s">
        <v>125</v>
      </c>
      <c r="N129" s="56" t="s">
        <v>51</v>
      </c>
      <c r="O129" s="75"/>
      <c r="P129" s="79"/>
      <c r="Q129" s="208"/>
      <c r="R129" s="74"/>
      <c r="S129" s="79"/>
      <c r="T129" s="79"/>
      <c r="U129" s="79"/>
      <c r="V129" s="74"/>
      <c r="W129" s="79"/>
      <c r="X129" s="83"/>
      <c r="Y129" s="83"/>
      <c r="Z129" s="83"/>
      <c r="AA129" s="83"/>
      <c r="AB129" s="83"/>
      <c r="AC129" s="83"/>
      <c r="AD129" s="83"/>
      <c r="AE129" s="124"/>
      <c r="AF129" s="79"/>
      <c r="AG129" s="124"/>
      <c r="AH129" s="83"/>
      <c r="AI129" s="4"/>
      <c r="AJ129" s="4"/>
      <c r="AK129" s="4"/>
      <c r="AL129" s="4"/>
      <c r="AM129" s="4"/>
      <c r="AN129" s="4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2"/>
      <c r="BD129" s="3"/>
      <c r="BE129" s="29"/>
    </row>
    <row r="130" spans="1:57" ht="11.25" customHeight="1">
      <c r="A130" s="54"/>
      <c r="B130" s="54"/>
      <c r="C130" s="55" t="s">
        <v>196</v>
      </c>
      <c r="D130" s="55" t="s">
        <v>26</v>
      </c>
      <c r="E130" s="110">
        <v>5</v>
      </c>
      <c r="F130" s="110">
        <v>5</v>
      </c>
      <c r="G130" s="238"/>
      <c r="H130" s="183" t="s">
        <v>277</v>
      </c>
      <c r="I130" s="67">
        <v>50</v>
      </c>
      <c r="J130" s="67">
        <f>(L130+K130)</f>
        <v>0</v>
      </c>
      <c r="K130" s="66">
        <f>0+0+0</f>
        <v>0</v>
      </c>
      <c r="L130" s="68">
        <v>0</v>
      </c>
      <c r="M130" s="71" t="s">
        <v>125</v>
      </c>
      <c r="N130" s="56" t="s">
        <v>51</v>
      </c>
      <c r="O130" s="75"/>
      <c r="P130" s="79"/>
      <c r="Q130" s="208"/>
      <c r="R130" s="74"/>
      <c r="S130" s="79"/>
      <c r="T130" s="79"/>
      <c r="U130" s="79"/>
      <c r="V130" s="74"/>
      <c r="W130" s="79"/>
      <c r="X130" s="83"/>
      <c r="Y130" s="83"/>
      <c r="Z130" s="83"/>
      <c r="AA130" s="83"/>
      <c r="AB130" s="83"/>
      <c r="AC130" s="83"/>
      <c r="AD130" s="83"/>
      <c r="AE130" s="124"/>
      <c r="AF130" s="79"/>
      <c r="AG130" s="124"/>
      <c r="AH130" s="83"/>
      <c r="AI130" s="4"/>
      <c r="AJ130" s="4"/>
      <c r="AK130" s="4"/>
      <c r="AL130" s="4"/>
      <c r="AM130" s="4"/>
      <c r="AN130" s="4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2"/>
      <c r="BD130" s="3"/>
      <c r="BE130" s="51"/>
    </row>
    <row r="131" spans="1:57" ht="11.25" customHeight="1">
      <c r="A131" s="54"/>
      <c r="B131" s="54"/>
      <c r="C131" s="13" t="s">
        <v>93</v>
      </c>
      <c r="D131" s="13" t="s">
        <v>27</v>
      </c>
      <c r="E131" s="137">
        <v>5</v>
      </c>
      <c r="F131" s="137">
        <v>5</v>
      </c>
      <c r="G131" s="238"/>
      <c r="H131" s="145"/>
      <c r="I131" s="67">
        <v>50</v>
      </c>
      <c r="J131" s="67">
        <f>(L131+K131)</f>
        <v>3</v>
      </c>
      <c r="K131" s="66">
        <f>0+0+0</f>
        <v>0</v>
      </c>
      <c r="L131" s="68">
        <v>3</v>
      </c>
      <c r="M131" s="71" t="s">
        <v>125</v>
      </c>
      <c r="N131" s="18" t="s">
        <v>20</v>
      </c>
      <c r="O131" s="75"/>
      <c r="P131" s="79"/>
      <c r="Q131" s="208"/>
      <c r="R131" s="74"/>
      <c r="S131" s="79"/>
      <c r="T131" s="79"/>
      <c r="U131" s="79"/>
      <c r="V131" s="74"/>
      <c r="W131" s="79"/>
      <c r="X131" s="83"/>
      <c r="Y131" s="83"/>
      <c r="Z131" s="83"/>
      <c r="AA131" s="83"/>
      <c r="AB131" s="83"/>
      <c r="AC131" s="83"/>
      <c r="AD131" s="83"/>
      <c r="AE131" s="124"/>
      <c r="AF131" s="79"/>
      <c r="AG131" s="124"/>
      <c r="AH131" s="83"/>
      <c r="AI131" s="4"/>
      <c r="AJ131" s="4"/>
      <c r="AK131" s="4"/>
      <c r="AL131" s="4"/>
      <c r="AM131" s="4"/>
      <c r="AN131" s="4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  <c r="BD131" s="3"/>
      <c r="BE131" s="29"/>
    </row>
    <row r="132" spans="1:57" ht="11.25" customHeight="1">
      <c r="A132" s="54"/>
      <c r="B132" s="54"/>
      <c r="C132" s="13" t="s">
        <v>274</v>
      </c>
      <c r="D132" s="13" t="s">
        <v>18</v>
      </c>
      <c r="E132" s="110">
        <v>5</v>
      </c>
      <c r="F132" s="110">
        <v>5</v>
      </c>
      <c r="G132" s="238"/>
      <c r="H132" s="145"/>
      <c r="I132" s="66">
        <v>50</v>
      </c>
      <c r="J132" s="67">
        <f>(L132+K132)</f>
        <v>4</v>
      </c>
      <c r="K132" s="66">
        <f>0+0+0</f>
        <v>0</v>
      </c>
      <c r="L132" s="68">
        <v>4</v>
      </c>
      <c r="M132" s="71" t="s">
        <v>188</v>
      </c>
      <c r="N132" s="17" t="s">
        <v>51</v>
      </c>
      <c r="O132" s="75"/>
      <c r="P132" s="79"/>
      <c r="Q132" s="208"/>
      <c r="R132" s="74"/>
      <c r="S132" s="79"/>
      <c r="T132" s="79"/>
      <c r="U132" s="79"/>
      <c r="V132" s="74"/>
      <c r="W132" s="79"/>
      <c r="X132" s="83"/>
      <c r="Y132" s="83"/>
      <c r="Z132" s="83"/>
      <c r="AA132" s="83"/>
      <c r="AB132" s="83"/>
      <c r="AC132" s="83"/>
      <c r="AD132" s="83"/>
      <c r="AE132" s="124"/>
      <c r="AF132" s="79"/>
      <c r="AG132" s="124"/>
      <c r="AH132" s="83"/>
      <c r="AI132" s="4"/>
      <c r="AJ132" s="4"/>
      <c r="AK132" s="4"/>
      <c r="AL132" s="4"/>
      <c r="AM132" s="4"/>
      <c r="AN132" s="4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2"/>
      <c r="BD132" s="3"/>
      <c r="BE132" s="51"/>
    </row>
    <row r="133" spans="1:57" ht="11.25" customHeight="1">
      <c r="A133" s="54"/>
      <c r="B133" s="54"/>
      <c r="C133" s="13" t="s">
        <v>256</v>
      </c>
      <c r="D133" s="13" t="s">
        <v>257</v>
      </c>
      <c r="E133" s="110">
        <v>5</v>
      </c>
      <c r="F133" s="110">
        <v>5</v>
      </c>
      <c r="G133" s="238"/>
      <c r="H133" s="145"/>
      <c r="I133" s="67">
        <v>50</v>
      </c>
      <c r="J133" s="67">
        <f>(L133+K133)</f>
        <v>3</v>
      </c>
      <c r="K133" s="66">
        <f>0+0+0</f>
        <v>0</v>
      </c>
      <c r="L133" s="68">
        <v>3</v>
      </c>
      <c r="M133" s="71" t="s">
        <v>125</v>
      </c>
      <c r="N133" s="17" t="s">
        <v>217</v>
      </c>
      <c r="O133" s="75"/>
      <c r="P133" s="79"/>
      <c r="Q133" s="208"/>
      <c r="R133" s="74"/>
      <c r="S133" s="79"/>
      <c r="T133" s="79"/>
      <c r="U133" s="79"/>
      <c r="V133" s="74"/>
      <c r="W133" s="79"/>
      <c r="X133" s="83"/>
      <c r="Y133" s="83"/>
      <c r="Z133" s="83"/>
      <c r="AA133" s="83"/>
      <c r="AB133" s="83"/>
      <c r="AC133" s="83"/>
      <c r="AD133" s="83"/>
      <c r="AE133" s="124"/>
      <c r="AF133" s="79"/>
      <c r="AG133" s="124"/>
      <c r="AH133" s="83"/>
      <c r="AI133" s="4"/>
      <c r="AJ133" s="4"/>
      <c r="AK133" s="4"/>
      <c r="AL133" s="4"/>
      <c r="AM133" s="4"/>
      <c r="AN133" s="4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2"/>
      <c r="BD133" s="3"/>
      <c r="BE133" s="51"/>
    </row>
    <row r="134" spans="1:57" ht="11.25" customHeight="1">
      <c r="A134" s="54"/>
      <c r="B134" s="54"/>
      <c r="C134" s="55" t="s">
        <v>84</v>
      </c>
      <c r="D134" s="55" t="s">
        <v>17</v>
      </c>
      <c r="E134" s="110">
        <v>4</v>
      </c>
      <c r="F134" s="110">
        <v>4</v>
      </c>
      <c r="G134" s="238"/>
      <c r="H134" s="145"/>
      <c r="I134" s="67">
        <v>50</v>
      </c>
      <c r="J134" s="67">
        <f>(L134+K134)</f>
        <v>3</v>
      </c>
      <c r="K134" s="66">
        <f>0+0+0</f>
        <v>0</v>
      </c>
      <c r="L134" s="68">
        <v>3</v>
      </c>
      <c r="M134" s="71" t="s">
        <v>125</v>
      </c>
      <c r="N134" s="17" t="s">
        <v>20</v>
      </c>
      <c r="O134" s="75"/>
      <c r="P134" s="79"/>
      <c r="Q134" s="208"/>
      <c r="R134" s="74"/>
      <c r="S134" s="79"/>
      <c r="T134" s="79"/>
      <c r="U134" s="79"/>
      <c r="V134" s="74"/>
      <c r="W134" s="79"/>
      <c r="X134" s="83"/>
      <c r="Y134" s="83"/>
      <c r="Z134" s="83"/>
      <c r="AA134" s="83"/>
      <c r="AB134" s="83"/>
      <c r="AC134" s="83"/>
      <c r="AD134" s="83"/>
      <c r="AE134" s="124"/>
      <c r="AF134" s="79"/>
      <c r="AG134" s="124"/>
      <c r="AH134" s="83"/>
      <c r="AI134" s="4"/>
      <c r="AJ134" s="4"/>
      <c r="AK134" s="4"/>
      <c r="AL134" s="4"/>
      <c r="AM134" s="4"/>
      <c r="AN134" s="4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2"/>
      <c r="BD134" s="3"/>
      <c r="BE134" s="29"/>
    </row>
    <row r="135" spans="1:57" ht="11.25" customHeight="1">
      <c r="A135" s="54"/>
      <c r="B135" s="54"/>
      <c r="C135" s="13" t="s">
        <v>176</v>
      </c>
      <c r="D135" s="13" t="s">
        <v>18</v>
      </c>
      <c r="E135" s="110">
        <v>5</v>
      </c>
      <c r="F135" s="110">
        <v>5</v>
      </c>
      <c r="G135" s="238"/>
      <c r="H135" s="145"/>
      <c r="I135" s="67">
        <v>50</v>
      </c>
      <c r="J135" s="67">
        <f>(L135+K135)</f>
        <v>5</v>
      </c>
      <c r="K135" s="66">
        <f>0+0+0</f>
        <v>0</v>
      </c>
      <c r="L135" s="68">
        <v>5</v>
      </c>
      <c r="M135" s="71" t="s">
        <v>188</v>
      </c>
      <c r="N135" s="17" t="s">
        <v>37</v>
      </c>
      <c r="O135" s="75"/>
      <c r="P135" s="79"/>
      <c r="Q135" s="208"/>
      <c r="R135" s="74"/>
      <c r="S135" s="79"/>
      <c r="T135" s="79"/>
      <c r="U135" s="79"/>
      <c r="V135" s="74"/>
      <c r="W135" s="79"/>
      <c r="X135" s="83"/>
      <c r="Y135" s="83"/>
      <c r="Z135" s="83"/>
      <c r="AA135" s="83"/>
      <c r="AB135" s="83"/>
      <c r="AC135" s="83"/>
      <c r="AD135" s="83"/>
      <c r="AE135" s="124"/>
      <c r="AF135" s="79"/>
      <c r="AG135" s="124"/>
      <c r="AH135" s="83"/>
      <c r="AI135" s="4"/>
      <c r="AJ135" s="4"/>
      <c r="AK135" s="4"/>
      <c r="AL135" s="4"/>
      <c r="AM135" s="4"/>
      <c r="AN135" s="4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2"/>
      <c r="BD135" s="3"/>
      <c r="BE135" s="29"/>
    </row>
    <row r="136" spans="1:57" ht="11.25" customHeight="1">
      <c r="A136" s="54"/>
      <c r="B136" s="54"/>
      <c r="C136" s="55" t="s">
        <v>72</v>
      </c>
      <c r="D136" s="55" t="s">
        <v>34</v>
      </c>
      <c r="E136" s="110">
        <v>4</v>
      </c>
      <c r="F136" s="110">
        <v>4</v>
      </c>
      <c r="G136" s="238"/>
      <c r="H136" s="183" t="s">
        <v>277</v>
      </c>
      <c r="I136" s="67">
        <v>50</v>
      </c>
      <c r="J136" s="67">
        <f>(L136+K136)</f>
        <v>4</v>
      </c>
      <c r="K136" s="66">
        <f>0+0+0</f>
        <v>0</v>
      </c>
      <c r="L136" s="68">
        <v>4</v>
      </c>
      <c r="M136" s="71" t="s">
        <v>125</v>
      </c>
      <c r="N136" s="56" t="s">
        <v>45</v>
      </c>
      <c r="O136" s="75"/>
      <c r="P136" s="79"/>
      <c r="Q136" s="208"/>
      <c r="R136" s="74"/>
      <c r="S136" s="79"/>
      <c r="T136" s="79"/>
      <c r="U136" s="79"/>
      <c r="V136" s="74"/>
      <c r="W136" s="79"/>
      <c r="X136" s="83"/>
      <c r="Y136" s="83"/>
      <c r="Z136" s="83"/>
      <c r="AA136" s="83"/>
      <c r="AB136" s="83"/>
      <c r="AC136" s="83"/>
      <c r="AD136" s="83"/>
      <c r="AE136" s="124"/>
      <c r="AF136" s="79"/>
      <c r="AG136" s="124"/>
      <c r="AH136" s="83"/>
      <c r="AI136" s="4"/>
      <c r="AJ136" s="4"/>
      <c r="AK136" s="4"/>
      <c r="AL136" s="4"/>
      <c r="AM136" s="4"/>
      <c r="AN136" s="4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2"/>
      <c r="BD136" s="3"/>
      <c r="BE136" s="51"/>
    </row>
    <row r="137" spans="1:57" ht="11.25" customHeight="1">
      <c r="A137" s="54"/>
      <c r="B137" s="54"/>
      <c r="C137" s="13" t="s">
        <v>210</v>
      </c>
      <c r="D137" s="13" t="s">
        <v>16</v>
      </c>
      <c r="E137" s="110">
        <v>5</v>
      </c>
      <c r="F137" s="110">
        <v>5</v>
      </c>
      <c r="G137" s="238"/>
      <c r="H137" s="145"/>
      <c r="I137" s="67">
        <v>50</v>
      </c>
      <c r="J137" s="67">
        <f>(L137+K137)</f>
        <v>9</v>
      </c>
      <c r="K137" s="66">
        <f>0+0+0</f>
        <v>0</v>
      </c>
      <c r="L137" s="68">
        <v>9</v>
      </c>
      <c r="M137" s="71" t="s">
        <v>188</v>
      </c>
      <c r="N137" s="17" t="s">
        <v>45</v>
      </c>
      <c r="O137" s="75"/>
      <c r="P137" s="79"/>
      <c r="Q137" s="208"/>
      <c r="R137" s="74"/>
      <c r="S137" s="79"/>
      <c r="T137" s="79"/>
      <c r="U137" s="79"/>
      <c r="V137" s="74"/>
      <c r="W137" s="79"/>
      <c r="X137" s="83"/>
      <c r="Y137" s="83"/>
      <c r="Z137" s="83"/>
      <c r="AA137" s="83"/>
      <c r="AB137" s="83"/>
      <c r="AC137" s="83"/>
      <c r="AD137" s="83"/>
      <c r="AE137" s="124"/>
      <c r="AF137" s="79"/>
      <c r="AG137" s="124"/>
      <c r="AH137" s="83"/>
      <c r="AI137" s="4"/>
      <c r="AJ137" s="4"/>
      <c r="AK137" s="4"/>
      <c r="AL137" s="4"/>
      <c r="AM137" s="4"/>
      <c r="AN137" s="4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2"/>
      <c r="BD137" s="3"/>
      <c r="BE137" s="29"/>
    </row>
    <row r="138" spans="1:57" ht="11.25" customHeight="1">
      <c r="A138" s="54"/>
      <c r="B138" s="54"/>
      <c r="C138" s="13" t="s">
        <v>127</v>
      </c>
      <c r="D138" s="13" t="s">
        <v>40</v>
      </c>
      <c r="E138" s="110">
        <v>4</v>
      </c>
      <c r="F138" s="110">
        <v>4</v>
      </c>
      <c r="G138" s="238"/>
      <c r="H138" s="145"/>
      <c r="I138" s="66">
        <v>50</v>
      </c>
      <c r="J138" s="67">
        <f>(L138+K138)</f>
        <v>11</v>
      </c>
      <c r="K138" s="66">
        <f>0+0+0</f>
        <v>0</v>
      </c>
      <c r="L138" s="68">
        <v>11</v>
      </c>
      <c r="M138" s="71" t="s">
        <v>125</v>
      </c>
      <c r="N138" s="17" t="s">
        <v>37</v>
      </c>
      <c r="O138" s="75"/>
      <c r="P138" s="79"/>
      <c r="Q138" s="208"/>
      <c r="R138" s="74"/>
      <c r="S138" s="79"/>
      <c r="T138" s="79"/>
      <c r="U138" s="79"/>
      <c r="V138" s="74"/>
      <c r="W138" s="79"/>
      <c r="X138" s="83"/>
      <c r="Y138" s="83"/>
      <c r="Z138" s="83"/>
      <c r="AA138" s="83"/>
      <c r="AB138" s="83"/>
      <c r="AC138" s="83"/>
      <c r="AD138" s="83"/>
      <c r="AE138" s="124"/>
      <c r="AF138" s="79"/>
      <c r="AG138" s="124"/>
      <c r="AH138" s="83"/>
      <c r="AI138" s="4"/>
      <c r="AJ138" s="4"/>
      <c r="AK138" s="4"/>
      <c r="AL138" s="4"/>
      <c r="AM138" s="4"/>
      <c r="AN138" s="4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2"/>
      <c r="BD138" s="3"/>
      <c r="BE138" s="29"/>
    </row>
    <row r="139" spans="1:57" ht="11.25" customHeight="1">
      <c r="A139" s="54"/>
      <c r="B139" s="54"/>
      <c r="C139" s="55" t="s">
        <v>255</v>
      </c>
      <c r="D139" s="13" t="s">
        <v>177</v>
      </c>
      <c r="E139" s="111">
        <v>4</v>
      </c>
      <c r="F139" s="110">
        <v>4</v>
      </c>
      <c r="G139" s="238"/>
      <c r="H139" s="145"/>
      <c r="I139" s="67">
        <v>50</v>
      </c>
      <c r="J139" s="67">
        <f>(L139+K139)</f>
        <v>6</v>
      </c>
      <c r="K139" s="66">
        <f>0+0+0</f>
        <v>0</v>
      </c>
      <c r="L139" s="68">
        <v>6</v>
      </c>
      <c r="M139" s="71" t="s">
        <v>125</v>
      </c>
      <c r="N139" s="17" t="s">
        <v>51</v>
      </c>
      <c r="O139" s="75"/>
      <c r="P139" s="79"/>
      <c r="Q139" s="208"/>
      <c r="R139" s="74"/>
      <c r="S139" s="79"/>
      <c r="T139" s="79"/>
      <c r="U139" s="79"/>
      <c r="V139" s="74"/>
      <c r="W139" s="79"/>
      <c r="X139" s="83"/>
      <c r="Y139" s="83"/>
      <c r="Z139" s="83"/>
      <c r="AA139" s="83"/>
      <c r="AB139" s="83"/>
      <c r="AC139" s="83"/>
      <c r="AD139" s="83"/>
      <c r="AE139" s="124"/>
      <c r="AF139" s="79"/>
      <c r="AG139" s="124"/>
      <c r="AH139" s="83"/>
      <c r="AI139" s="4"/>
      <c r="AJ139" s="4"/>
      <c r="AK139" s="4"/>
      <c r="AL139" s="4"/>
      <c r="AM139" s="4"/>
      <c r="AN139" s="4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2"/>
      <c r="BD139" s="3"/>
      <c r="BE139" s="29"/>
    </row>
    <row r="140" spans="1:57" ht="11.25" customHeight="1">
      <c r="A140" s="54"/>
      <c r="B140" s="54"/>
      <c r="C140" s="13" t="s">
        <v>242</v>
      </c>
      <c r="D140" s="13" t="s">
        <v>309</v>
      </c>
      <c r="E140" s="110" t="s">
        <v>178</v>
      </c>
      <c r="F140" s="110" t="s">
        <v>178</v>
      </c>
      <c r="G140" s="238"/>
      <c r="H140" s="144" t="s">
        <v>178</v>
      </c>
      <c r="I140" s="66" t="s">
        <v>178</v>
      </c>
      <c r="J140" s="67">
        <f>(L140+K140)</f>
        <v>0</v>
      </c>
      <c r="K140" s="66">
        <f>0+0</f>
        <v>0</v>
      </c>
      <c r="L140" s="68">
        <v>0</v>
      </c>
      <c r="M140" s="71" t="s">
        <v>178</v>
      </c>
      <c r="N140" s="17" t="s">
        <v>45</v>
      </c>
      <c r="O140" s="75"/>
      <c r="P140" s="79"/>
      <c r="Q140" s="208"/>
      <c r="R140" s="74"/>
      <c r="S140" s="79"/>
      <c r="T140" s="79"/>
      <c r="U140" s="79"/>
      <c r="V140" s="74"/>
      <c r="W140" s="79"/>
      <c r="X140" s="83"/>
      <c r="Y140" s="83"/>
      <c r="Z140" s="83"/>
      <c r="AA140" s="83"/>
      <c r="AB140" s="83"/>
      <c r="AC140" s="83"/>
      <c r="AD140" s="83"/>
      <c r="AE140" s="124"/>
      <c r="AF140" s="79"/>
      <c r="AG140" s="124"/>
      <c r="AH140" s="83"/>
      <c r="AI140" s="4"/>
      <c r="AJ140" s="4"/>
      <c r="AK140" s="4"/>
      <c r="AL140" s="4"/>
      <c r="AM140" s="4"/>
      <c r="AN140" s="4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2"/>
      <c r="BD140" s="3"/>
      <c r="BE140" s="29"/>
    </row>
    <row r="141" spans="1:57" ht="11.25" customHeight="1">
      <c r="A141" s="54"/>
      <c r="B141" s="54"/>
      <c r="C141" s="55" t="s">
        <v>170</v>
      </c>
      <c r="D141" s="55" t="s">
        <v>171</v>
      </c>
      <c r="E141" s="110" t="s">
        <v>133</v>
      </c>
      <c r="F141" s="110" t="s">
        <v>133</v>
      </c>
      <c r="G141" s="238"/>
      <c r="H141" s="182" t="s">
        <v>300</v>
      </c>
      <c r="I141" s="78" t="s">
        <v>189</v>
      </c>
      <c r="J141" s="67">
        <f>(L141+K141)</f>
        <v>13</v>
      </c>
      <c r="K141" s="66">
        <f>0+0</f>
        <v>0</v>
      </c>
      <c r="L141" s="68">
        <v>13</v>
      </c>
      <c r="M141" s="226" t="s">
        <v>189</v>
      </c>
      <c r="N141" s="56" t="s">
        <v>45</v>
      </c>
      <c r="O141" s="75"/>
      <c r="P141" s="79"/>
      <c r="Q141" s="208"/>
      <c r="R141" s="74"/>
      <c r="S141" s="79"/>
      <c r="T141" s="79"/>
      <c r="U141" s="79"/>
      <c r="V141" s="74"/>
      <c r="W141" s="79"/>
      <c r="X141" s="83"/>
      <c r="Y141" s="83"/>
      <c r="Z141" s="83"/>
      <c r="AA141" s="83"/>
      <c r="AB141" s="83"/>
      <c r="AC141" s="83"/>
      <c r="AD141" s="83"/>
      <c r="AE141" s="124"/>
      <c r="AF141" s="79"/>
      <c r="AG141" s="124"/>
      <c r="AH141" s="83"/>
      <c r="AI141" s="4"/>
      <c r="AJ141" s="4"/>
      <c r="AK141" s="4"/>
      <c r="AL141" s="4"/>
      <c r="AM141" s="4"/>
      <c r="AN141" s="4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2"/>
      <c r="BD141" s="3"/>
      <c r="BE141" s="29"/>
    </row>
    <row r="142" spans="1:57" ht="11.25" customHeight="1">
      <c r="A142" s="54"/>
      <c r="B142" s="54"/>
      <c r="C142" s="13" t="s">
        <v>95</v>
      </c>
      <c r="D142" s="13" t="s">
        <v>211</v>
      </c>
      <c r="E142" s="110" t="s">
        <v>135</v>
      </c>
      <c r="F142" s="110" t="s">
        <v>135</v>
      </c>
      <c r="G142" s="238"/>
      <c r="H142" s="184" t="s">
        <v>179</v>
      </c>
      <c r="I142" s="67" t="s">
        <v>179</v>
      </c>
      <c r="J142" s="67">
        <f>(L142+K142)</f>
        <v>6</v>
      </c>
      <c r="K142" s="66">
        <f>0+0</f>
        <v>0</v>
      </c>
      <c r="L142" s="68">
        <v>6</v>
      </c>
      <c r="M142" s="71" t="s">
        <v>179</v>
      </c>
      <c r="N142" s="17" t="s">
        <v>37</v>
      </c>
      <c r="O142" s="75"/>
      <c r="P142" s="79"/>
      <c r="Q142" s="208"/>
      <c r="R142" s="74"/>
      <c r="S142" s="79"/>
      <c r="T142" s="79"/>
      <c r="U142" s="79"/>
      <c r="V142" s="74"/>
      <c r="W142" s="79"/>
      <c r="X142" s="83"/>
      <c r="Y142" s="83"/>
      <c r="Z142" s="83"/>
      <c r="AA142" s="83"/>
      <c r="AB142" s="83"/>
      <c r="AC142" s="83"/>
      <c r="AD142" s="83"/>
      <c r="AE142" s="124"/>
      <c r="AF142" s="79"/>
      <c r="AG142" s="124"/>
      <c r="AH142" s="83"/>
      <c r="AI142" s="4"/>
      <c r="AJ142" s="4"/>
      <c r="AK142" s="4"/>
      <c r="AL142" s="4"/>
      <c r="AM142" s="4"/>
      <c r="AN142" s="4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2"/>
      <c r="BD142" s="3"/>
      <c r="BE142" s="29"/>
    </row>
    <row r="143" spans="1:57" ht="11.25" customHeight="1">
      <c r="A143" s="54"/>
      <c r="B143" s="54"/>
      <c r="C143" s="13" t="s">
        <v>128</v>
      </c>
      <c r="D143" s="13" t="s">
        <v>129</v>
      </c>
      <c r="E143" s="110" t="s">
        <v>135</v>
      </c>
      <c r="F143" s="110" t="s">
        <v>135</v>
      </c>
      <c r="G143" s="238"/>
      <c r="H143" s="184" t="s">
        <v>179</v>
      </c>
      <c r="I143" s="66" t="s">
        <v>179</v>
      </c>
      <c r="J143" s="67">
        <f>(L143+K143)</f>
        <v>5</v>
      </c>
      <c r="K143" s="66">
        <f>0+0</f>
        <v>0</v>
      </c>
      <c r="L143" s="68">
        <v>5</v>
      </c>
      <c r="M143" s="71" t="s">
        <v>179</v>
      </c>
      <c r="N143" s="17" t="s">
        <v>51</v>
      </c>
      <c r="O143" s="75"/>
      <c r="P143" s="79"/>
      <c r="Q143" s="208"/>
      <c r="R143" s="74"/>
      <c r="S143" s="79"/>
      <c r="T143" s="79"/>
      <c r="U143" s="79"/>
      <c r="V143" s="74"/>
      <c r="W143" s="79"/>
      <c r="X143" s="83"/>
      <c r="Y143" s="83"/>
      <c r="Z143" s="83"/>
      <c r="AA143" s="83"/>
      <c r="AB143" s="83"/>
      <c r="AC143" s="83"/>
      <c r="AD143" s="83"/>
      <c r="AE143" s="124"/>
      <c r="AF143" s="79"/>
      <c r="AG143" s="124"/>
      <c r="AH143" s="83"/>
      <c r="AI143" s="4"/>
      <c r="AJ143" s="4"/>
      <c r="AK143" s="4"/>
      <c r="AL143" s="4"/>
      <c r="AM143" s="4"/>
      <c r="AN143" s="4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2"/>
      <c r="BD143" s="3"/>
      <c r="BE143" s="29"/>
    </row>
    <row r="144" spans="1:57" ht="11.25" customHeight="1">
      <c r="A144" s="54"/>
      <c r="B144" s="54"/>
      <c r="C144" s="13" t="s">
        <v>262</v>
      </c>
      <c r="D144" s="13" t="s">
        <v>263</v>
      </c>
      <c r="E144" s="110" t="s">
        <v>135</v>
      </c>
      <c r="F144" s="110" t="s">
        <v>135</v>
      </c>
      <c r="G144" s="238"/>
      <c r="H144" s="184" t="s">
        <v>179</v>
      </c>
      <c r="I144" s="66" t="s">
        <v>179</v>
      </c>
      <c r="J144" s="67">
        <f>(L144+K144)</f>
        <v>2</v>
      </c>
      <c r="K144" s="66">
        <f>0+0</f>
        <v>0</v>
      </c>
      <c r="L144" s="68">
        <v>2</v>
      </c>
      <c r="M144" s="71" t="s">
        <v>179</v>
      </c>
      <c r="N144" s="17" t="s">
        <v>264</v>
      </c>
      <c r="O144" s="75"/>
      <c r="P144" s="79"/>
      <c r="Q144" s="208"/>
      <c r="R144" s="74"/>
      <c r="S144" s="79"/>
      <c r="T144" s="79"/>
      <c r="U144" s="79"/>
      <c r="V144" s="74"/>
      <c r="W144" s="79"/>
      <c r="X144" s="83"/>
      <c r="Y144" s="83"/>
      <c r="Z144" s="83"/>
      <c r="AA144" s="83"/>
      <c r="AB144" s="83"/>
      <c r="AC144" s="83"/>
      <c r="AD144" s="83"/>
      <c r="AE144" s="124"/>
      <c r="AF144" s="79"/>
      <c r="AG144" s="124"/>
      <c r="AH144" s="83"/>
      <c r="AI144" s="4"/>
      <c r="AJ144" s="4"/>
      <c r="AK144" s="4"/>
      <c r="AL144" s="4"/>
      <c r="AM144" s="4"/>
      <c r="AN144" s="4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2"/>
      <c r="BD144" s="3"/>
      <c r="BE144" s="29"/>
    </row>
    <row r="145" spans="1:57" ht="11.25" customHeight="1">
      <c r="A145" s="54"/>
      <c r="B145" s="54"/>
      <c r="C145" s="13" t="s">
        <v>104</v>
      </c>
      <c r="D145" s="13" t="s">
        <v>49</v>
      </c>
      <c r="E145" s="110" t="s">
        <v>135</v>
      </c>
      <c r="F145" s="110" t="s">
        <v>135</v>
      </c>
      <c r="G145" s="238"/>
      <c r="H145" s="184" t="s">
        <v>179</v>
      </c>
      <c r="I145" s="66" t="s">
        <v>179</v>
      </c>
      <c r="J145" s="67">
        <f>(L145+K145)</f>
        <v>0</v>
      </c>
      <c r="K145" s="66">
        <f>0+0</f>
        <v>0</v>
      </c>
      <c r="L145" s="68">
        <v>0</v>
      </c>
      <c r="M145" s="71" t="s">
        <v>179</v>
      </c>
      <c r="N145" s="18" t="s">
        <v>45</v>
      </c>
      <c r="O145" s="75"/>
      <c r="P145" s="79"/>
      <c r="Q145" s="208"/>
      <c r="R145" s="74"/>
      <c r="S145" s="79"/>
      <c r="T145" s="79"/>
      <c r="U145" s="79"/>
      <c r="V145" s="74"/>
      <c r="W145" s="79"/>
      <c r="X145" s="83"/>
      <c r="Y145" s="83"/>
      <c r="Z145" s="83"/>
      <c r="AA145" s="83"/>
      <c r="AB145" s="83"/>
      <c r="AC145" s="83"/>
      <c r="AD145" s="83"/>
      <c r="AE145" s="124"/>
      <c r="AF145" s="79"/>
      <c r="AG145" s="124"/>
      <c r="AH145" s="83"/>
      <c r="AI145" s="4"/>
      <c r="AJ145" s="4"/>
      <c r="AK145" s="4"/>
      <c r="AL145" s="4"/>
      <c r="AM145" s="4"/>
      <c r="AN145" s="4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2"/>
      <c r="BD145" s="3"/>
      <c r="BE145" s="29"/>
    </row>
    <row r="146" spans="1:57" ht="11.25" customHeight="1">
      <c r="A146" s="54"/>
      <c r="B146" s="54"/>
      <c r="C146" s="13" t="s">
        <v>259</v>
      </c>
      <c r="D146" s="13" t="s">
        <v>260</v>
      </c>
      <c r="E146" s="110" t="s">
        <v>135</v>
      </c>
      <c r="F146" s="110" t="s">
        <v>135</v>
      </c>
      <c r="G146" s="238"/>
      <c r="H146" s="184" t="s">
        <v>179</v>
      </c>
      <c r="I146" s="66" t="s">
        <v>179</v>
      </c>
      <c r="J146" s="67">
        <f>(L146+K146)</f>
        <v>3</v>
      </c>
      <c r="K146" s="66">
        <f>0+0</f>
        <v>0</v>
      </c>
      <c r="L146" s="68">
        <v>3</v>
      </c>
      <c r="M146" s="71" t="s">
        <v>179</v>
      </c>
      <c r="N146" s="17" t="s">
        <v>261</v>
      </c>
      <c r="O146" s="75"/>
      <c r="P146" s="79"/>
      <c r="Q146" s="208"/>
      <c r="R146" s="74"/>
      <c r="S146" s="79"/>
      <c r="T146" s="79"/>
      <c r="U146" s="79"/>
      <c r="V146" s="74"/>
      <c r="W146" s="79"/>
      <c r="X146" s="83"/>
      <c r="Y146" s="83"/>
      <c r="Z146" s="83"/>
      <c r="AA146" s="83"/>
      <c r="AB146" s="83"/>
      <c r="AC146" s="83"/>
      <c r="AD146" s="83"/>
      <c r="AE146" s="124"/>
      <c r="AF146" s="79"/>
      <c r="AG146" s="124"/>
      <c r="AH146" s="83"/>
      <c r="AI146" s="4"/>
      <c r="AJ146" s="4"/>
      <c r="AK146" s="4"/>
      <c r="AL146" s="4"/>
      <c r="AM146" s="4"/>
      <c r="AN146" s="4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2"/>
      <c r="BD146" s="3"/>
      <c r="BE146" s="29"/>
    </row>
    <row r="147" spans="1:57" ht="11.25" customHeight="1">
      <c r="A147" s="54"/>
      <c r="B147" s="54"/>
      <c r="C147" s="13" t="s">
        <v>216</v>
      </c>
      <c r="D147" s="13" t="s">
        <v>299</v>
      </c>
      <c r="E147" s="110" t="s">
        <v>135</v>
      </c>
      <c r="F147" s="110" t="s">
        <v>135</v>
      </c>
      <c r="G147" s="238"/>
      <c r="H147" s="184" t="s">
        <v>179</v>
      </c>
      <c r="I147" s="66" t="s">
        <v>179</v>
      </c>
      <c r="J147" s="67">
        <f>(L147+K147)</f>
        <v>0</v>
      </c>
      <c r="K147" s="66">
        <f>0+0</f>
        <v>0</v>
      </c>
      <c r="L147" s="68">
        <v>0</v>
      </c>
      <c r="M147" s="71" t="s">
        <v>179</v>
      </c>
      <c r="N147" s="18" t="s">
        <v>45</v>
      </c>
      <c r="O147" s="75"/>
      <c r="P147" s="79"/>
      <c r="Q147" s="208"/>
      <c r="R147" s="74"/>
      <c r="S147" s="79"/>
      <c r="T147" s="79"/>
      <c r="U147" s="79"/>
      <c r="V147" s="74"/>
      <c r="W147" s="79"/>
      <c r="X147" s="83"/>
      <c r="Y147" s="83"/>
      <c r="Z147" s="83"/>
      <c r="AA147" s="83"/>
      <c r="AB147" s="83"/>
      <c r="AC147" s="83"/>
      <c r="AD147" s="83"/>
      <c r="AE147" s="124"/>
      <c r="AF147" s="79"/>
      <c r="AG147" s="124"/>
      <c r="AH147" s="83"/>
      <c r="AI147" s="4"/>
      <c r="AJ147" s="4"/>
      <c r="AK147" s="4"/>
      <c r="AL147" s="4"/>
      <c r="AM147" s="4"/>
      <c r="AN147" s="4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2"/>
      <c r="BD147" s="3"/>
      <c r="BE147" s="29"/>
    </row>
    <row r="148" spans="1:57" ht="11.25" customHeight="1">
      <c r="A148" s="54"/>
      <c r="B148" s="54"/>
      <c r="C148" s="55" t="s">
        <v>88</v>
      </c>
      <c r="D148" s="55" t="s">
        <v>31</v>
      </c>
      <c r="E148" s="110" t="s">
        <v>135</v>
      </c>
      <c r="F148" s="110" t="s">
        <v>135</v>
      </c>
      <c r="G148" s="238"/>
      <c r="H148" s="184" t="s">
        <v>179</v>
      </c>
      <c r="I148" s="66" t="s">
        <v>179</v>
      </c>
      <c r="J148" s="67">
        <f>(L148+K148)</f>
        <v>0</v>
      </c>
      <c r="K148" s="66">
        <f>0+0</f>
        <v>0</v>
      </c>
      <c r="L148" s="68">
        <v>0</v>
      </c>
      <c r="M148" s="71" t="s">
        <v>179</v>
      </c>
      <c r="N148" s="56" t="s">
        <v>20</v>
      </c>
      <c r="O148" s="75"/>
      <c r="P148" s="79"/>
      <c r="Q148" s="208"/>
      <c r="R148" s="74"/>
      <c r="S148" s="79"/>
      <c r="T148" s="79"/>
      <c r="U148" s="79"/>
      <c r="V148" s="74"/>
      <c r="W148" s="79"/>
      <c r="X148" s="83"/>
      <c r="Y148" s="83"/>
      <c r="Z148" s="83"/>
      <c r="AA148" s="83"/>
      <c r="AB148" s="83"/>
      <c r="AC148" s="83"/>
      <c r="AD148" s="83"/>
      <c r="AE148" s="124"/>
      <c r="AF148" s="79"/>
      <c r="AG148" s="124"/>
      <c r="AH148" s="83"/>
      <c r="AI148" s="4"/>
      <c r="AJ148" s="4"/>
      <c r="AK148" s="4"/>
      <c r="AL148" s="4"/>
      <c r="AM148" s="4"/>
      <c r="AN148" s="4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2"/>
      <c r="BD148" s="3"/>
      <c r="BE148" s="51"/>
    </row>
    <row r="149" spans="1:57" ht="11.25" customHeight="1">
      <c r="A149" s="54"/>
      <c r="B149" s="54"/>
      <c r="C149" s="13" t="s">
        <v>94</v>
      </c>
      <c r="D149" s="13" t="s">
        <v>272</v>
      </c>
      <c r="E149" s="16">
        <v>4</v>
      </c>
      <c r="F149" s="16">
        <v>4</v>
      </c>
      <c r="G149" s="238"/>
      <c r="H149" s="145"/>
      <c r="I149" s="236"/>
      <c r="J149" s="67">
        <f>(L149+K149)</f>
        <v>0</v>
      </c>
      <c r="K149" s="66">
        <f>0+0+0</f>
        <v>0</v>
      </c>
      <c r="L149" s="68">
        <v>0</v>
      </c>
      <c r="M149" s="234"/>
      <c r="N149" s="17" t="s">
        <v>37</v>
      </c>
      <c r="O149" s="75"/>
      <c r="P149" s="79"/>
      <c r="Q149" s="208"/>
      <c r="R149" s="74"/>
      <c r="S149" s="79"/>
      <c r="T149" s="79"/>
      <c r="U149" s="79"/>
      <c r="V149" s="74"/>
      <c r="W149" s="79"/>
      <c r="X149" s="83"/>
      <c r="Y149" s="83"/>
      <c r="Z149" s="83"/>
      <c r="AA149" s="83"/>
      <c r="AB149" s="83"/>
      <c r="AC149" s="83"/>
      <c r="AD149" s="83"/>
      <c r="AE149" s="124"/>
      <c r="AF149" s="79"/>
      <c r="AG149" s="124"/>
      <c r="AH149" s="83"/>
      <c r="AI149" s="4"/>
      <c r="AJ149" s="4"/>
      <c r="AK149" s="4"/>
      <c r="AL149" s="4"/>
      <c r="AM149" s="4"/>
      <c r="AN149" s="4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2"/>
      <c r="BD149" s="3"/>
      <c r="BE149" s="51"/>
    </row>
    <row r="150" spans="1:57" ht="11.25" customHeight="1">
      <c r="A150" s="54"/>
      <c r="B150" s="54"/>
      <c r="C150" s="13" t="s">
        <v>62</v>
      </c>
      <c r="D150" s="13" t="s">
        <v>207</v>
      </c>
      <c r="E150" s="110">
        <v>3</v>
      </c>
      <c r="F150" s="110">
        <v>3</v>
      </c>
      <c r="G150" s="238"/>
      <c r="H150" s="143" t="s">
        <v>276</v>
      </c>
      <c r="I150" s="236"/>
      <c r="J150" s="67">
        <f>(L150+K150)</f>
        <v>0</v>
      </c>
      <c r="K150" s="66">
        <f>0+0+0</f>
        <v>0</v>
      </c>
      <c r="L150" s="68">
        <v>0</v>
      </c>
      <c r="M150" s="234"/>
      <c r="N150" s="17" t="s">
        <v>45</v>
      </c>
      <c r="O150" s="75"/>
      <c r="P150" s="79"/>
      <c r="Q150" s="208"/>
      <c r="R150" s="74"/>
      <c r="S150" s="79"/>
      <c r="T150" s="79"/>
      <c r="U150" s="79"/>
      <c r="V150" s="74"/>
      <c r="W150" s="79"/>
      <c r="X150" s="83"/>
      <c r="Y150" s="83"/>
      <c r="Z150" s="83"/>
      <c r="AA150" s="83"/>
      <c r="AB150" s="83"/>
      <c r="AC150" s="83"/>
      <c r="AD150" s="83"/>
      <c r="AE150" s="124"/>
      <c r="AF150" s="79"/>
      <c r="AG150" s="124"/>
      <c r="AH150" s="83"/>
      <c r="AI150" s="4"/>
      <c r="AJ150" s="4"/>
      <c r="AK150" s="4"/>
      <c r="AL150" s="4"/>
      <c r="AM150" s="4"/>
      <c r="AN150" s="4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2"/>
      <c r="BD150" s="3"/>
      <c r="BE150" s="29"/>
    </row>
    <row r="151" spans="1:57" ht="11.25" customHeight="1">
      <c r="A151" s="54"/>
      <c r="B151" s="54"/>
      <c r="C151" s="13" t="s">
        <v>310</v>
      </c>
      <c r="D151" s="13" t="s">
        <v>11</v>
      </c>
      <c r="E151" s="110">
        <v>4</v>
      </c>
      <c r="F151" s="110">
        <v>4</v>
      </c>
      <c r="G151" s="238"/>
      <c r="H151" s="143" t="s">
        <v>276</v>
      </c>
      <c r="I151" s="236"/>
      <c r="J151" s="67">
        <f>(L151+K151)</f>
        <v>0</v>
      </c>
      <c r="K151" s="66">
        <f>0+0+0</f>
        <v>0</v>
      </c>
      <c r="L151" s="68">
        <v>0</v>
      </c>
      <c r="M151" s="234"/>
      <c r="N151" s="17" t="s">
        <v>45</v>
      </c>
      <c r="O151" s="75"/>
      <c r="P151" s="79"/>
      <c r="Q151" s="208"/>
      <c r="R151" s="74"/>
      <c r="S151" s="79"/>
      <c r="T151" s="79"/>
      <c r="U151" s="79"/>
      <c r="V151" s="74"/>
      <c r="W151" s="79"/>
      <c r="X151" s="83"/>
      <c r="Y151" s="83"/>
      <c r="Z151" s="83"/>
      <c r="AA151" s="83"/>
      <c r="AB151" s="83"/>
      <c r="AC151" s="83"/>
      <c r="AD151" s="83"/>
      <c r="AE151" s="124"/>
      <c r="AF151" s="79"/>
      <c r="AG151" s="124"/>
      <c r="AH151" s="83"/>
      <c r="AI151" s="4"/>
      <c r="AJ151" s="4"/>
      <c r="AK151" s="4"/>
      <c r="AL151" s="4"/>
      <c r="AM151" s="4"/>
      <c r="AN151" s="4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2"/>
      <c r="BD151" s="3"/>
      <c r="BE151" s="29"/>
    </row>
    <row r="152" spans="1:57" ht="11.25" customHeight="1">
      <c r="A152" s="32"/>
      <c r="B152" s="32"/>
      <c r="C152" s="32"/>
      <c r="D152" s="32"/>
      <c r="E152" s="32"/>
      <c r="F152" s="32"/>
      <c r="G152" s="186"/>
      <c r="H152" s="147"/>
      <c r="I152" s="42"/>
      <c r="J152" s="32"/>
      <c r="K152" s="32"/>
      <c r="L152" s="32"/>
      <c r="M152" s="227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29"/>
    </row>
    <row r="153" spans="1:57" ht="11.25" customHeight="1">
      <c r="A153" s="84"/>
      <c r="B153" s="84"/>
      <c r="C153" s="84"/>
      <c r="D153" s="84"/>
      <c r="E153" s="84"/>
      <c r="F153" s="84"/>
      <c r="G153" s="187"/>
      <c r="H153" s="148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29"/>
    </row>
    <row r="154" spans="1:57" ht="11.25" customHeight="1">
      <c r="A154" s="84"/>
      <c r="B154" s="84"/>
      <c r="C154" s="84"/>
      <c r="D154" s="84"/>
      <c r="E154" s="84"/>
      <c r="F154" s="84"/>
      <c r="G154" s="187"/>
      <c r="H154" s="148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29"/>
    </row>
    <row r="155" spans="1:57" ht="11.25" customHeight="1" thickBot="1">
      <c r="A155" s="27"/>
      <c r="B155" s="27"/>
      <c r="C155" s="28"/>
      <c r="D155" s="28"/>
      <c r="E155" s="28"/>
      <c r="F155" s="28"/>
      <c r="G155" s="188"/>
      <c r="H155" s="149"/>
      <c r="I155" s="43"/>
      <c r="J155" s="28"/>
      <c r="K155" s="28"/>
      <c r="L155" s="28"/>
      <c r="M155" s="43"/>
      <c r="N155" s="43"/>
      <c r="O155" s="43"/>
      <c r="P155" s="43"/>
      <c r="Q155" s="43"/>
      <c r="R155" s="43"/>
      <c r="S155" s="43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30"/>
      <c r="AH155" s="29"/>
      <c r="AI155" s="29"/>
      <c r="AJ155" s="84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96" customHeight="1" thickBot="1">
      <c r="A156" s="28"/>
      <c r="B156" s="28"/>
      <c r="C156" s="28"/>
      <c r="D156" s="28"/>
      <c r="E156" s="28"/>
      <c r="F156" s="28"/>
      <c r="G156" s="188"/>
      <c r="H156" s="149"/>
      <c r="I156" s="43"/>
      <c r="J156" s="28"/>
      <c r="K156" s="28"/>
      <c r="L156" s="28"/>
      <c r="M156" s="43"/>
      <c r="N156" s="28"/>
      <c r="O156" s="39" t="s">
        <v>147</v>
      </c>
      <c r="P156" s="40" t="s">
        <v>148</v>
      </c>
      <c r="Q156" s="65" t="s">
        <v>159</v>
      </c>
      <c r="R156" s="86" t="s">
        <v>149</v>
      </c>
      <c r="S156" s="40" t="s">
        <v>150</v>
      </c>
      <c r="T156" s="40" t="s">
        <v>151</v>
      </c>
      <c r="U156" s="40" t="s">
        <v>152</v>
      </c>
      <c r="V156" s="40" t="s">
        <v>153</v>
      </c>
      <c r="W156" s="41" t="s">
        <v>197</v>
      </c>
      <c r="X156" s="40" t="s">
        <v>155</v>
      </c>
      <c r="Y156" s="40" t="s">
        <v>154</v>
      </c>
      <c r="Z156" s="86" t="s">
        <v>286</v>
      </c>
      <c r="AA156" s="40" t="s">
        <v>157</v>
      </c>
      <c r="AB156" s="40" t="s">
        <v>158</v>
      </c>
      <c r="AC156" s="86" t="s">
        <v>251</v>
      </c>
      <c r="AD156" s="40" t="s">
        <v>156</v>
      </c>
      <c r="AE156" s="40" t="s">
        <v>160</v>
      </c>
      <c r="AF156" s="40" t="s">
        <v>162</v>
      </c>
      <c r="AG156" s="133" t="s">
        <v>161</v>
      </c>
      <c r="AH156" s="205" t="s">
        <v>163</v>
      </c>
      <c r="AI156" s="29"/>
      <c r="AJ156" s="84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1.25" customHeight="1">
      <c r="A157" s="361" t="s">
        <v>222</v>
      </c>
      <c r="B157" s="362"/>
      <c r="C157" s="118" t="s">
        <v>221</v>
      </c>
      <c r="D157" s="117" t="s">
        <v>219</v>
      </c>
      <c r="E157" s="94"/>
      <c r="F157" s="94"/>
      <c r="G157" s="189"/>
      <c r="H157" s="150"/>
      <c r="I157" s="95"/>
      <c r="J157" s="94"/>
      <c r="K157" s="94"/>
      <c r="L157" s="94"/>
      <c r="M157" s="95"/>
      <c r="N157" s="98" t="s">
        <v>187</v>
      </c>
      <c r="O157" s="103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57"/>
      <c r="AA157" s="22"/>
      <c r="AB157" s="22"/>
      <c r="AC157" s="57"/>
      <c r="AD157" s="22"/>
      <c r="AE157" s="22"/>
      <c r="AF157" s="22"/>
      <c r="AG157" s="23"/>
      <c r="AH157" s="22"/>
      <c r="AI157" s="29"/>
      <c r="AJ157" s="84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363" t="s">
        <v>141</v>
      </c>
      <c r="BB157" s="364"/>
      <c r="BC157" s="364"/>
      <c r="BD157" s="365"/>
      <c r="BE157" s="29"/>
    </row>
    <row r="158" spans="1:57" ht="11.25" customHeight="1" thickBot="1">
      <c r="A158" s="377">
        <v>61</v>
      </c>
      <c r="B158" s="378"/>
      <c r="C158" s="228">
        <v>3</v>
      </c>
      <c r="D158" s="229">
        <v>2015</v>
      </c>
      <c r="E158" s="115"/>
      <c r="F158" s="115"/>
      <c r="G158" s="190"/>
      <c r="H158" s="151"/>
      <c r="I158" s="116"/>
      <c r="J158" s="115"/>
      <c r="K158" s="115"/>
      <c r="L158" s="115"/>
      <c r="M158" s="116"/>
      <c r="N158" s="201">
        <f>AVERAGE(O158:AH158)</f>
        <v>30.333333333333332</v>
      </c>
      <c r="O158" s="310">
        <v>36</v>
      </c>
      <c r="P158" s="309">
        <v>20</v>
      </c>
      <c r="Q158" s="135"/>
      <c r="R158" s="223">
        <v>35</v>
      </c>
      <c r="S158" s="210"/>
      <c r="T158" s="210"/>
      <c r="U158" s="209"/>
      <c r="V158" s="210"/>
      <c r="W158" s="210"/>
      <c r="X158" s="135"/>
      <c r="Y158" s="209"/>
      <c r="Z158" s="211"/>
      <c r="AA158" s="210"/>
      <c r="AB158" s="210"/>
      <c r="AC158" s="211"/>
      <c r="AD158" s="210"/>
      <c r="AE158" s="210"/>
      <c r="AF158" s="210"/>
      <c r="AG158" s="134"/>
      <c r="AH158" s="210"/>
      <c r="AI158" s="29"/>
      <c r="AJ158" s="84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12"/>
      <c r="BB158" s="213"/>
      <c r="BC158" s="213"/>
      <c r="BD158" s="214"/>
      <c r="BE158" s="29"/>
    </row>
    <row r="159" spans="1:57" ht="11.25" customHeight="1" thickBot="1">
      <c r="A159" s="366">
        <v>124</v>
      </c>
      <c r="B159" s="367"/>
      <c r="C159" s="216">
        <v>17</v>
      </c>
      <c r="D159" s="217">
        <v>2014</v>
      </c>
      <c r="E159" s="115"/>
      <c r="F159" s="115"/>
      <c r="G159" s="190"/>
      <c r="H159" s="151"/>
      <c r="I159" s="116"/>
      <c r="J159" s="115"/>
      <c r="K159" s="115"/>
      <c r="L159" s="115"/>
      <c r="M159" s="116"/>
      <c r="N159" s="201">
        <f>AVERAGE(O159:AH159)</f>
        <v>28</v>
      </c>
      <c r="O159" s="203">
        <v>41</v>
      </c>
      <c r="P159" s="139">
        <v>24</v>
      </c>
      <c r="Q159" s="135"/>
      <c r="R159" s="113">
        <v>31</v>
      </c>
      <c r="S159" s="223">
        <v>25</v>
      </c>
      <c r="T159" s="204">
        <v>42</v>
      </c>
      <c r="U159" s="202">
        <v>34</v>
      </c>
      <c r="V159" s="114">
        <v>37</v>
      </c>
      <c r="W159" s="140">
        <v>44</v>
      </c>
      <c r="X159" s="157">
        <v>27</v>
      </c>
      <c r="Y159" s="139">
        <v>22</v>
      </c>
      <c r="Z159" s="114">
        <v>29</v>
      </c>
      <c r="AA159" s="224">
        <v>15</v>
      </c>
      <c r="AB159" s="157">
        <v>19</v>
      </c>
      <c r="AC159" s="157">
        <v>21</v>
      </c>
      <c r="AD159" s="157">
        <v>26</v>
      </c>
      <c r="AE159" s="157">
        <v>24</v>
      </c>
      <c r="AF159" s="58">
        <v>24</v>
      </c>
      <c r="AG159" s="134"/>
      <c r="AH159" s="64">
        <v>19</v>
      </c>
      <c r="AI159" s="29"/>
      <c r="AJ159" s="84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167"/>
      <c r="BB159" s="168"/>
      <c r="BC159" s="168"/>
      <c r="BD159" s="169"/>
      <c r="BE159" s="29"/>
    </row>
    <row r="160" spans="1:57" ht="11.25" customHeight="1" thickBot="1">
      <c r="A160" s="368">
        <v>95</v>
      </c>
      <c r="B160" s="369"/>
      <c r="C160" s="218">
        <v>17</v>
      </c>
      <c r="D160" s="131">
        <v>2013</v>
      </c>
      <c r="E160" s="91"/>
      <c r="F160" s="92"/>
      <c r="G160" s="191"/>
      <c r="H160" s="152"/>
      <c r="I160" s="92"/>
      <c r="J160" s="92"/>
      <c r="K160" s="92"/>
      <c r="L160" s="92"/>
      <c r="M160" s="93"/>
      <c r="N160" s="88">
        <f aca="true" t="shared" si="0" ref="N160:N165">AVERAGE(O160:AH160)</f>
        <v>26.11764705882353</v>
      </c>
      <c r="O160" s="104">
        <v>32</v>
      </c>
      <c r="P160" s="82">
        <v>22</v>
      </c>
      <c r="Q160" s="61"/>
      <c r="R160" s="64">
        <v>17</v>
      </c>
      <c r="S160" s="138">
        <v>31</v>
      </c>
      <c r="T160" s="64">
        <v>38</v>
      </c>
      <c r="U160" s="113">
        <v>26</v>
      </c>
      <c r="V160" s="58">
        <v>30</v>
      </c>
      <c r="W160" s="80">
        <v>44</v>
      </c>
      <c r="X160" s="58">
        <v>32</v>
      </c>
      <c r="Y160" s="81">
        <v>16</v>
      </c>
      <c r="Z160" s="107"/>
      <c r="AA160" s="58">
        <v>23</v>
      </c>
      <c r="AB160" s="114">
        <v>26</v>
      </c>
      <c r="AC160" s="107"/>
      <c r="AD160" s="60">
        <v>21</v>
      </c>
      <c r="AE160" s="58">
        <v>32</v>
      </c>
      <c r="AF160" s="81">
        <v>16</v>
      </c>
      <c r="AG160" s="58">
        <v>20</v>
      </c>
      <c r="AH160" s="64">
        <v>18</v>
      </c>
      <c r="AI160" s="29"/>
      <c r="AJ160" s="84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33"/>
      <c r="BB160" s="34"/>
      <c r="BC160" s="34"/>
      <c r="BD160" s="35"/>
      <c r="BE160" s="29"/>
    </row>
    <row r="161" spans="1:57" ht="11.25" customHeight="1">
      <c r="A161" s="347">
        <v>98</v>
      </c>
      <c r="B161" s="348"/>
      <c r="C161" s="219">
        <v>16</v>
      </c>
      <c r="D161" s="215">
        <v>2012</v>
      </c>
      <c r="E161" s="370" t="s">
        <v>281</v>
      </c>
      <c r="F161" s="370"/>
      <c r="G161" s="370"/>
      <c r="H161" s="370"/>
      <c r="I161" s="370"/>
      <c r="J161" s="370"/>
      <c r="K161" s="370"/>
      <c r="L161" s="370"/>
      <c r="M161" s="371"/>
      <c r="N161" s="88">
        <f>AVERAGE(O161:AH161)</f>
        <v>26.625</v>
      </c>
      <c r="O161" s="104">
        <v>31</v>
      </c>
      <c r="P161" s="25">
        <v>24</v>
      </c>
      <c r="Q161" s="61"/>
      <c r="R161" s="58">
        <v>17</v>
      </c>
      <c r="S161" s="58">
        <v>39</v>
      </c>
      <c r="T161" s="80">
        <v>43</v>
      </c>
      <c r="U161" s="59"/>
      <c r="V161" s="58">
        <v>34</v>
      </c>
      <c r="W161" s="58">
        <v>31</v>
      </c>
      <c r="X161" s="58">
        <v>24</v>
      </c>
      <c r="Y161" s="58">
        <v>26</v>
      </c>
      <c r="Z161" s="107"/>
      <c r="AA161" s="58">
        <v>15</v>
      </c>
      <c r="AB161" s="58">
        <v>17</v>
      </c>
      <c r="AC161" s="107"/>
      <c r="AD161" s="60">
        <v>27</v>
      </c>
      <c r="AE161" s="58">
        <v>27</v>
      </c>
      <c r="AF161" s="58">
        <v>29</v>
      </c>
      <c r="AG161" s="58">
        <v>28</v>
      </c>
      <c r="AH161" s="102">
        <v>14</v>
      </c>
      <c r="AI161" s="29"/>
      <c r="AJ161" s="84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33"/>
      <c r="BB161" s="34"/>
      <c r="BC161" s="34"/>
      <c r="BD161" s="35"/>
      <c r="BE161" s="29"/>
    </row>
    <row r="162" spans="1:57" ht="11.25" customHeight="1">
      <c r="A162" s="347">
        <v>107</v>
      </c>
      <c r="B162" s="348"/>
      <c r="C162" s="220">
        <v>18</v>
      </c>
      <c r="D162" s="131">
        <v>2011</v>
      </c>
      <c r="E162" s="372"/>
      <c r="F162" s="372"/>
      <c r="G162" s="372"/>
      <c r="H162" s="372"/>
      <c r="I162" s="372"/>
      <c r="J162" s="372"/>
      <c r="K162" s="372"/>
      <c r="L162" s="372"/>
      <c r="M162" s="373"/>
      <c r="N162" s="88">
        <f t="shared" si="0"/>
        <v>29.72222222222222</v>
      </c>
      <c r="O162" s="104">
        <v>30</v>
      </c>
      <c r="P162" s="25">
        <v>31</v>
      </c>
      <c r="Q162" s="127">
        <v>22</v>
      </c>
      <c r="R162" s="128">
        <v>50</v>
      </c>
      <c r="S162" s="24">
        <v>33</v>
      </c>
      <c r="T162" s="25">
        <v>43</v>
      </c>
      <c r="U162" s="25">
        <v>37</v>
      </c>
      <c r="V162" s="25">
        <v>46</v>
      </c>
      <c r="W162" s="25">
        <v>38</v>
      </c>
      <c r="X162" s="25">
        <v>27</v>
      </c>
      <c r="Y162" s="25">
        <v>25</v>
      </c>
      <c r="Z162" s="62"/>
      <c r="AA162" s="25">
        <v>16</v>
      </c>
      <c r="AB162" s="14">
        <v>25</v>
      </c>
      <c r="AC162" s="62"/>
      <c r="AD162" s="26">
        <v>13</v>
      </c>
      <c r="AE162" s="14">
        <v>28</v>
      </c>
      <c r="AF162" s="14">
        <v>31</v>
      </c>
      <c r="AG162" s="14">
        <v>22</v>
      </c>
      <c r="AH162" s="14">
        <v>18</v>
      </c>
      <c r="AI162" s="29"/>
      <c r="AJ162" s="84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374" t="s">
        <v>142</v>
      </c>
      <c r="BB162" s="375"/>
      <c r="BC162" s="375"/>
      <c r="BD162" s="376"/>
      <c r="BE162" s="29"/>
    </row>
    <row r="163" spans="1:57" ht="11.25" customHeight="1">
      <c r="A163" s="347">
        <v>109</v>
      </c>
      <c r="B163" s="348"/>
      <c r="C163" s="219">
        <v>16</v>
      </c>
      <c r="D163" s="131">
        <v>2010</v>
      </c>
      <c r="E163" s="349" t="s">
        <v>139</v>
      </c>
      <c r="F163" s="349"/>
      <c r="G163" s="349"/>
      <c r="H163" s="349"/>
      <c r="I163" s="349"/>
      <c r="J163" s="349"/>
      <c r="K163" s="349"/>
      <c r="L163" s="349"/>
      <c r="M163" s="350"/>
      <c r="N163" s="88">
        <f t="shared" si="0"/>
        <v>28.875</v>
      </c>
      <c r="O163" s="105">
        <v>27</v>
      </c>
      <c r="P163" s="14">
        <v>25</v>
      </c>
      <c r="Q163" s="47"/>
      <c r="R163" s="14">
        <v>39</v>
      </c>
      <c r="S163" s="14">
        <v>21</v>
      </c>
      <c r="T163" s="14">
        <v>34</v>
      </c>
      <c r="U163" s="14">
        <v>36</v>
      </c>
      <c r="V163" s="19">
        <v>49</v>
      </c>
      <c r="W163" s="14">
        <v>29</v>
      </c>
      <c r="X163" s="14">
        <v>25</v>
      </c>
      <c r="Y163" s="14">
        <v>22</v>
      </c>
      <c r="Z163" s="63"/>
      <c r="AA163" s="47"/>
      <c r="AB163" s="129">
        <v>20</v>
      </c>
      <c r="AC163" s="63"/>
      <c r="AD163" s="14">
        <v>25</v>
      </c>
      <c r="AE163" s="14">
        <v>32</v>
      </c>
      <c r="AF163" s="14">
        <v>32</v>
      </c>
      <c r="AG163" s="14">
        <v>23</v>
      </c>
      <c r="AH163" s="14">
        <v>23</v>
      </c>
      <c r="AI163" s="29"/>
      <c r="AJ163" s="84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36"/>
      <c r="BB163" s="37"/>
      <c r="BC163" s="37"/>
      <c r="BD163" s="38"/>
      <c r="BE163" s="29"/>
    </row>
    <row r="164" spans="1:57" ht="11.25" customHeight="1" thickBot="1">
      <c r="A164" s="347">
        <v>79</v>
      </c>
      <c r="B164" s="348"/>
      <c r="C164" s="219">
        <v>17</v>
      </c>
      <c r="D164" s="131">
        <v>2009</v>
      </c>
      <c r="E164" s="351"/>
      <c r="F164" s="351"/>
      <c r="G164" s="351"/>
      <c r="H164" s="351"/>
      <c r="I164" s="351"/>
      <c r="J164" s="351"/>
      <c r="K164" s="351"/>
      <c r="L164" s="351"/>
      <c r="M164" s="352"/>
      <c r="N164" s="89">
        <f t="shared" si="0"/>
        <v>26.5625</v>
      </c>
      <c r="O164" s="105">
        <v>37</v>
      </c>
      <c r="P164" s="47"/>
      <c r="Q164" s="14">
        <v>37</v>
      </c>
      <c r="R164" s="14">
        <v>31</v>
      </c>
      <c r="S164" s="14">
        <v>25</v>
      </c>
      <c r="T164" s="14">
        <v>29</v>
      </c>
      <c r="U164" s="14">
        <v>32</v>
      </c>
      <c r="V164" s="14">
        <v>33</v>
      </c>
      <c r="W164" s="19">
        <v>46</v>
      </c>
      <c r="X164" s="14">
        <v>27</v>
      </c>
      <c r="Y164" s="14">
        <v>18</v>
      </c>
      <c r="Z164" s="63"/>
      <c r="AA164" s="14">
        <v>15</v>
      </c>
      <c r="AB164" s="14">
        <v>15</v>
      </c>
      <c r="AC164" s="63"/>
      <c r="AD164" s="14">
        <v>18</v>
      </c>
      <c r="AE164" s="14">
        <v>20</v>
      </c>
      <c r="AF164" s="14">
        <v>29</v>
      </c>
      <c r="AG164" s="49"/>
      <c r="AH164" s="21">
        <v>13</v>
      </c>
      <c r="AI164" s="29"/>
      <c r="AJ164" s="84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353" t="s">
        <v>143</v>
      </c>
      <c r="BB164" s="354"/>
      <c r="BC164" s="354"/>
      <c r="BD164" s="355"/>
      <c r="BE164" s="29"/>
    </row>
    <row r="165" spans="1:57" ht="11.25" customHeight="1" thickBot="1">
      <c r="A165" s="356">
        <v>91</v>
      </c>
      <c r="B165" s="357"/>
      <c r="C165" s="221">
        <v>15</v>
      </c>
      <c r="D165" s="132">
        <v>2008</v>
      </c>
      <c r="E165" s="96"/>
      <c r="F165" s="96"/>
      <c r="G165" s="192"/>
      <c r="H165" s="153"/>
      <c r="I165" s="97"/>
      <c r="J165" s="96"/>
      <c r="K165" s="96"/>
      <c r="L165" s="96"/>
      <c r="M165" s="97"/>
      <c r="N165" s="90">
        <f t="shared" si="0"/>
        <v>26.333333333333332</v>
      </c>
      <c r="O165" s="106">
        <v>29</v>
      </c>
      <c r="P165" s="225">
        <v>11</v>
      </c>
      <c r="Q165" s="15">
        <v>32</v>
      </c>
      <c r="R165" s="15">
        <v>34</v>
      </c>
      <c r="S165" s="48"/>
      <c r="T165" s="15">
        <v>36</v>
      </c>
      <c r="U165" s="20">
        <v>48</v>
      </c>
      <c r="V165" s="15">
        <v>27</v>
      </c>
      <c r="W165" s="15">
        <v>45</v>
      </c>
      <c r="X165" s="15">
        <v>15</v>
      </c>
      <c r="Y165" s="15">
        <v>17</v>
      </c>
      <c r="Z165" s="108"/>
      <c r="AA165" s="15">
        <v>18</v>
      </c>
      <c r="AB165" s="15">
        <v>19</v>
      </c>
      <c r="AC165" s="108"/>
      <c r="AD165" s="48"/>
      <c r="AE165" s="15">
        <v>16</v>
      </c>
      <c r="AF165" s="15">
        <v>31</v>
      </c>
      <c r="AG165" s="50"/>
      <c r="AH165" s="15">
        <v>17</v>
      </c>
      <c r="AI165" s="29"/>
      <c r="AJ165" s="84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358" t="s">
        <v>144</v>
      </c>
      <c r="BB165" s="359"/>
      <c r="BC165" s="359"/>
      <c r="BD165" s="360"/>
      <c r="BE165" s="29"/>
    </row>
    <row r="166" spans="1:57" ht="11.25" customHeight="1" thickBot="1">
      <c r="A166" s="28"/>
      <c r="B166" s="28"/>
      <c r="C166" s="27"/>
      <c r="D166" s="27"/>
      <c r="E166" s="27"/>
      <c r="F166" s="27"/>
      <c r="G166" s="193"/>
      <c r="H166" s="154"/>
      <c r="I166" s="44"/>
      <c r="J166" s="27"/>
      <c r="K166" s="27"/>
      <c r="L166" s="27"/>
      <c r="M166" s="44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9"/>
      <c r="BD166" s="29"/>
      <c r="BE166" s="29"/>
    </row>
    <row r="167" spans="1:57" s="160" customFormat="1" ht="23.25" customHeight="1" thickBot="1">
      <c r="A167" s="323">
        <f>AVERAGE(C158:C165)</f>
        <v>14.875</v>
      </c>
      <c r="B167" s="324"/>
      <c r="C167" s="325" t="s">
        <v>166</v>
      </c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7"/>
      <c r="O167" s="158"/>
      <c r="P167" s="158"/>
      <c r="Q167" s="158"/>
      <c r="R167" s="158"/>
      <c r="S167" s="158"/>
      <c r="T167" s="158"/>
      <c r="U167" s="158"/>
      <c r="V167" s="158"/>
      <c r="W167" s="328">
        <f>AVERAGE(W159:W165)</f>
        <v>39.57142857142857</v>
      </c>
      <c r="X167" s="158"/>
      <c r="Y167" s="158"/>
      <c r="Z167" s="158"/>
      <c r="AA167" s="331">
        <f>AVERAGE(AA159:AA165)</f>
        <v>17</v>
      </c>
      <c r="AB167" s="158"/>
      <c r="AC167" s="158"/>
      <c r="AD167" s="158"/>
      <c r="AE167" s="158"/>
      <c r="AF167" s="158"/>
      <c r="AG167" s="159"/>
      <c r="AH167" s="331">
        <f>AVERAGE(AH159:AH165)</f>
        <v>17.428571428571427</v>
      </c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334" t="s">
        <v>141</v>
      </c>
      <c r="BB167" s="335"/>
      <c r="BC167" s="335"/>
      <c r="BD167" s="336"/>
      <c r="BE167" s="29"/>
    </row>
    <row r="168" spans="1:57" s="160" customFormat="1" ht="23.25" customHeight="1" thickBot="1">
      <c r="A168" s="337" t="s">
        <v>280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181">
        <f>AVERAGE(O168:AH168)</f>
        <v>27.853991596638657</v>
      </c>
      <c r="O168" s="164">
        <f>AVERAGE(O158:O165)</f>
        <v>32.875</v>
      </c>
      <c r="P168" s="161">
        <f>AVERAGE(P158:P165)</f>
        <v>22.428571428571427</v>
      </c>
      <c r="Q168" s="163">
        <f aca="true" t="shared" si="1" ref="Q168:V168">AVERAGE(Q159:Q165)</f>
        <v>30.333333333333332</v>
      </c>
      <c r="R168" s="163">
        <f>AVERAGE(R158:R165)</f>
        <v>31.75</v>
      </c>
      <c r="S168" s="163">
        <f t="shared" si="1"/>
        <v>29</v>
      </c>
      <c r="T168" s="163">
        <f t="shared" si="1"/>
        <v>37.857142857142854</v>
      </c>
      <c r="U168" s="163">
        <f t="shared" si="1"/>
        <v>35.5</v>
      </c>
      <c r="V168" s="165">
        <f t="shared" si="1"/>
        <v>36.57142857142857</v>
      </c>
      <c r="W168" s="329"/>
      <c r="X168" s="161">
        <f>AVERAGE(X159:X165)</f>
        <v>25.285714285714285</v>
      </c>
      <c r="Y168" s="161">
        <f>AVERAGE(Y159:Y165)</f>
        <v>20.857142857142858</v>
      </c>
      <c r="Z168" s="166">
        <f>AVERAGE(Z159:Z165)</f>
        <v>29</v>
      </c>
      <c r="AA168" s="332"/>
      <c r="AB168" s="161">
        <f>AVERAGE(AB159:AB165)</f>
        <v>20.142857142857142</v>
      </c>
      <c r="AC168" s="161">
        <v>24</v>
      </c>
      <c r="AD168" s="161">
        <f>AVERAGE(AD159:AD165)</f>
        <v>21.666666666666668</v>
      </c>
      <c r="AE168" s="161">
        <f>AVERAGE(AE159:AE165)</f>
        <v>25.571428571428573</v>
      </c>
      <c r="AF168" s="163">
        <f>AVERAGE(AF159:AF165)</f>
        <v>27.428571428571427</v>
      </c>
      <c r="AG168" s="166">
        <f>AVERAGE(AG159:AG165)</f>
        <v>23.25</v>
      </c>
      <c r="AH168" s="33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58"/>
      <c r="BB168" s="158"/>
      <c r="BC168" s="158"/>
      <c r="BD168" s="158"/>
      <c r="BE168" s="29"/>
    </row>
    <row r="169" spans="1:57" s="160" customFormat="1" ht="23.25" customHeight="1" thickBot="1">
      <c r="A169" s="339">
        <f>AVERAGE(A158:B165)</f>
        <v>95.5</v>
      </c>
      <c r="B169" s="340"/>
      <c r="C169" s="341" t="s">
        <v>145</v>
      </c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3"/>
      <c r="O169" s="159"/>
      <c r="P169" s="159"/>
      <c r="Q169" s="159"/>
      <c r="R169" s="159"/>
      <c r="S169" s="159"/>
      <c r="T169" s="159"/>
      <c r="U169" s="159"/>
      <c r="V169" s="159"/>
      <c r="W169" s="330"/>
      <c r="X169" s="159"/>
      <c r="Y169" s="159"/>
      <c r="Z169" s="159"/>
      <c r="AA169" s="333"/>
      <c r="AB169" s="159"/>
      <c r="AC169" s="159"/>
      <c r="AD169" s="159"/>
      <c r="AE169" s="159"/>
      <c r="AF169" s="159"/>
      <c r="AG169" s="159"/>
      <c r="AH169" s="333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344" t="s">
        <v>142</v>
      </c>
      <c r="BB169" s="345"/>
      <c r="BC169" s="345"/>
      <c r="BD169" s="346"/>
      <c r="BE169" s="29"/>
    </row>
    <row r="170" spans="1:57" ht="8.25" customHeight="1" thickBot="1">
      <c r="A170" s="28"/>
      <c r="B170" s="28"/>
      <c r="C170" s="28"/>
      <c r="D170" s="28"/>
      <c r="E170" s="28"/>
      <c r="F170" s="28"/>
      <c r="G170" s="188"/>
      <c r="H170" s="149"/>
      <c r="I170" s="43"/>
      <c r="J170" s="28"/>
      <c r="K170" s="28"/>
      <c r="L170" s="28"/>
      <c r="M170" s="43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30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24" customHeight="1" thickBot="1">
      <c r="A171" s="317">
        <f>AVERAGE(O168,P168,U168)</f>
        <v>30.267857142857142</v>
      </c>
      <c r="B171" s="318"/>
      <c r="C171" s="170" t="s">
        <v>287</v>
      </c>
      <c r="D171" s="171"/>
      <c r="E171" s="171"/>
      <c r="F171" s="171"/>
      <c r="G171" s="194"/>
      <c r="H171" s="171"/>
      <c r="I171" s="171" t="s">
        <v>288</v>
      </c>
      <c r="J171" s="171"/>
      <c r="K171" s="171"/>
      <c r="L171" s="171"/>
      <c r="M171" s="171"/>
      <c r="N171" s="172" t="s">
        <v>311</v>
      </c>
      <c r="O171" s="179" t="s">
        <v>291</v>
      </c>
      <c r="P171" s="179" t="s">
        <v>291</v>
      </c>
      <c r="Q171" s="179"/>
      <c r="R171" s="179"/>
      <c r="S171" s="179"/>
      <c r="T171" s="179"/>
      <c r="U171" s="179" t="s">
        <v>291</v>
      </c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9"/>
    </row>
    <row r="172" spans="1:57" ht="22.5" customHeight="1" thickBot="1">
      <c r="A172" s="319">
        <f>AVERAGE(R168,S168,T168,V168,W167,AF168)</f>
        <v>33.69642857142857</v>
      </c>
      <c r="B172" s="320"/>
      <c r="C172" s="173" t="s">
        <v>145</v>
      </c>
      <c r="D172" s="174"/>
      <c r="E172" s="174"/>
      <c r="F172" s="174"/>
      <c r="G172" s="195"/>
      <c r="H172" s="174"/>
      <c r="I172" s="174" t="s">
        <v>289</v>
      </c>
      <c r="J172" s="174"/>
      <c r="K172" s="174"/>
      <c r="L172" s="174"/>
      <c r="M172" s="174"/>
      <c r="N172" s="175" t="s">
        <v>312</v>
      </c>
      <c r="O172" s="180"/>
      <c r="P172" s="180"/>
      <c r="Q172" s="180"/>
      <c r="R172" s="180" t="s">
        <v>291</v>
      </c>
      <c r="S172" s="180" t="s">
        <v>291</v>
      </c>
      <c r="T172" s="180" t="s">
        <v>291</v>
      </c>
      <c r="U172" s="180"/>
      <c r="V172" s="180" t="s">
        <v>291</v>
      </c>
      <c r="W172" s="180" t="s">
        <v>291</v>
      </c>
      <c r="X172" s="180"/>
      <c r="Y172" s="180"/>
      <c r="Z172" s="180"/>
      <c r="AA172" s="180"/>
      <c r="AB172" s="180"/>
      <c r="AC172" s="180"/>
      <c r="AD172" s="180"/>
      <c r="AE172" s="180"/>
      <c r="AF172" s="180" t="s">
        <v>291</v>
      </c>
      <c r="AG172" s="180"/>
      <c r="AH172" s="180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29"/>
    </row>
    <row r="173" spans="1:57" ht="24" customHeight="1" thickBot="1">
      <c r="A173" s="321">
        <f>AVERAGE(X168,Y168,Z168,AA167,AB168,AC168,AD168,AE168,AG168,AH167)</f>
        <v>22.420238095238094</v>
      </c>
      <c r="B173" s="322"/>
      <c r="C173" s="176" t="s">
        <v>145</v>
      </c>
      <c r="D173" s="177"/>
      <c r="E173" s="177"/>
      <c r="F173" s="177"/>
      <c r="G173" s="196"/>
      <c r="H173" s="177"/>
      <c r="I173" s="177" t="s">
        <v>290</v>
      </c>
      <c r="J173" s="177"/>
      <c r="K173" s="177"/>
      <c r="L173" s="177"/>
      <c r="M173" s="177"/>
      <c r="N173" s="178" t="s">
        <v>313</v>
      </c>
      <c r="O173" s="180"/>
      <c r="P173" s="180"/>
      <c r="Q173" s="180"/>
      <c r="R173" s="180"/>
      <c r="S173" s="180"/>
      <c r="T173" s="180"/>
      <c r="U173" s="180"/>
      <c r="V173" s="180"/>
      <c r="W173" s="180"/>
      <c r="X173" s="180" t="s">
        <v>291</v>
      </c>
      <c r="Y173" s="180" t="s">
        <v>291</v>
      </c>
      <c r="Z173" s="180" t="s">
        <v>291</v>
      </c>
      <c r="AA173" s="180" t="s">
        <v>291</v>
      </c>
      <c r="AB173" s="180" t="s">
        <v>291</v>
      </c>
      <c r="AC173" s="180" t="s">
        <v>291</v>
      </c>
      <c r="AD173" s="180" t="s">
        <v>291</v>
      </c>
      <c r="AE173" s="180" t="s">
        <v>291</v>
      </c>
      <c r="AF173" s="180"/>
      <c r="AG173" s="180"/>
      <c r="AH173" s="180" t="s">
        <v>291</v>
      </c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29"/>
    </row>
    <row r="174" spans="1:56" ht="11.25" customHeight="1">
      <c r="A174" s="12"/>
      <c r="B174" s="12"/>
      <c r="C174" s="12"/>
      <c r="D174" s="12"/>
      <c r="E174" s="12"/>
      <c r="F174" s="12"/>
      <c r="G174" s="197"/>
      <c r="H174" s="155"/>
      <c r="I174" s="45"/>
      <c r="J174" s="12"/>
      <c r="K174" s="12"/>
      <c r="L174" s="12"/>
      <c r="M174" s="45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1:56" ht="11.25" customHeight="1">
      <c r="A175" s="12"/>
      <c r="B175" s="12"/>
      <c r="C175" s="12"/>
      <c r="D175" s="12"/>
      <c r="E175" s="12"/>
      <c r="F175" s="12"/>
      <c r="G175" s="197"/>
      <c r="H175" s="155"/>
      <c r="I175" s="45"/>
      <c r="J175" s="12"/>
      <c r="K175" s="12"/>
      <c r="L175" s="12"/>
      <c r="M175" s="45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1:56" ht="11.25" customHeight="1">
      <c r="A176" s="12"/>
      <c r="B176" s="12"/>
      <c r="C176" s="12"/>
      <c r="D176" s="12"/>
      <c r="E176" s="12"/>
      <c r="F176" s="12"/>
      <c r="G176" s="197"/>
      <c r="H176" s="155"/>
      <c r="I176" s="45"/>
      <c r="J176" s="12"/>
      <c r="K176" s="12"/>
      <c r="L176" s="12"/>
      <c r="M176" s="45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14:56" ht="11.25" customHeight="1">
      <c r="N177" s="5"/>
      <c r="O177" s="5"/>
      <c r="P177" s="5"/>
      <c r="Q177" s="12"/>
      <c r="R177" s="12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4:56" ht="11.25" customHeight="1">
      <c r="N178" s="5"/>
      <c r="O178" s="5"/>
      <c r="P178" s="5"/>
      <c r="Q178" s="12"/>
      <c r="R178" s="1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4:56" ht="11.25" customHeight="1">
      <c r="N179" s="5"/>
      <c r="O179" s="5"/>
      <c r="P179" s="5"/>
      <c r="Q179" s="12"/>
      <c r="R179" s="12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4:56" ht="11.25" customHeight="1">
      <c r="N180" s="5"/>
      <c r="O180" s="5"/>
      <c r="P180" s="5"/>
      <c r="Q180" s="12"/>
      <c r="R180" s="12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4:56" ht="11.25" customHeight="1">
      <c r="N181" s="5"/>
      <c r="O181" s="5"/>
      <c r="P181" s="5"/>
      <c r="Q181" s="12"/>
      <c r="R181" s="12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4:56" ht="11.25" customHeight="1">
      <c r="N182" s="5"/>
      <c r="O182" s="5"/>
      <c r="Q182" s="12"/>
      <c r="R182" s="12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4:56" ht="11.25" customHeight="1">
      <c r="N183" s="5"/>
      <c r="O183" s="5"/>
      <c r="P183" s="5"/>
      <c r="Q183" s="12"/>
      <c r="R183" s="12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4:56" ht="11.25" customHeight="1">
      <c r="N184" s="5"/>
      <c r="O184" s="5"/>
      <c r="P184" s="5"/>
      <c r="Q184" s="12"/>
      <c r="R184" s="12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7:33" ht="11.25" customHeight="1">
      <c r="Q185" s="12"/>
      <c r="R185" s="12"/>
      <c r="AG185"/>
    </row>
    <row r="186" spans="17:33" ht="11.25" customHeight="1">
      <c r="Q186" s="12"/>
      <c r="R186" s="12"/>
      <c r="AG186"/>
    </row>
    <row r="187" spans="17:33" ht="11.25" customHeight="1">
      <c r="Q187" s="12"/>
      <c r="R187" s="12"/>
      <c r="AG187"/>
    </row>
    <row r="188" spans="17:33" ht="11.25" customHeight="1">
      <c r="Q188" s="12"/>
      <c r="R188" s="12"/>
      <c r="AG188"/>
    </row>
    <row r="189" spans="17:33" ht="11.25" customHeight="1">
      <c r="Q189" s="12"/>
      <c r="R189" s="12"/>
      <c r="AG189"/>
    </row>
    <row r="190" spans="17:33" ht="11.25" customHeight="1">
      <c r="Q190" s="12"/>
      <c r="R190" s="12"/>
      <c r="AG190"/>
    </row>
    <row r="191" spans="17:33" ht="11.25" customHeight="1">
      <c r="Q191" s="12"/>
      <c r="R191" s="12"/>
      <c r="AG191"/>
    </row>
    <row r="192" spans="17:33" ht="11.25" customHeight="1">
      <c r="Q192" s="12"/>
      <c r="R192" s="12"/>
      <c r="AG192"/>
    </row>
    <row r="193" spans="17:33" ht="11.25" customHeight="1">
      <c r="Q193" s="12"/>
      <c r="R193" s="12"/>
      <c r="AG193"/>
    </row>
    <row r="194" spans="17:33" ht="11.25" customHeight="1">
      <c r="Q194" s="12"/>
      <c r="R194" s="12"/>
      <c r="AG194"/>
    </row>
    <row r="195" spans="17:18" ht="11.25" customHeight="1">
      <c r="Q195" s="12"/>
      <c r="R195" s="12"/>
    </row>
    <row r="196" spans="17:18" ht="11.25" customHeight="1">
      <c r="Q196" s="12"/>
      <c r="R196" s="12"/>
    </row>
    <row r="197" spans="17:18" ht="11.25" customHeight="1">
      <c r="Q197" s="12"/>
      <c r="R197" s="12"/>
    </row>
    <row r="198" spans="17:18" ht="11.25" customHeight="1">
      <c r="Q198" s="12"/>
      <c r="R198" s="12"/>
    </row>
    <row r="199" spans="17:18" ht="11.25" customHeight="1">
      <c r="Q199" s="12"/>
      <c r="R199" s="12"/>
    </row>
    <row r="200" spans="17:18" ht="11.25" customHeight="1">
      <c r="Q200" s="12"/>
      <c r="R200" s="12"/>
    </row>
    <row r="201" spans="17:18" ht="11.25" customHeight="1">
      <c r="Q201" s="12"/>
      <c r="R201" s="12"/>
    </row>
    <row r="202" spans="17:18" ht="11.25" customHeight="1">
      <c r="Q202" s="12"/>
      <c r="R202" s="12"/>
    </row>
    <row r="203" spans="17:18" ht="11.25" customHeight="1">
      <c r="Q203" s="12"/>
      <c r="R203" s="12"/>
    </row>
    <row r="204" spans="17:18" ht="11.25" customHeight="1">
      <c r="Q204" s="12"/>
      <c r="R204" s="12"/>
    </row>
    <row r="205" spans="17:18" ht="11.25" customHeight="1">
      <c r="Q205" s="12"/>
      <c r="R205" s="12"/>
    </row>
    <row r="206" spans="17:18" ht="11.25" customHeight="1">
      <c r="Q206" s="12"/>
      <c r="R206" s="12"/>
    </row>
    <row r="207" spans="17:18" ht="11.25" customHeight="1">
      <c r="Q207" s="12"/>
      <c r="R207" s="12"/>
    </row>
    <row r="208" spans="17:18" ht="11.25" customHeight="1">
      <c r="Q208" s="12"/>
      <c r="R208" s="12"/>
    </row>
    <row r="209" spans="17:18" ht="11.25" customHeight="1">
      <c r="Q209" s="12"/>
      <c r="R209" s="12"/>
    </row>
    <row r="210" spans="17:18" ht="11.25" customHeight="1">
      <c r="Q210" s="12"/>
      <c r="R210" s="12"/>
    </row>
    <row r="211" spans="17:18" ht="11.25" customHeight="1">
      <c r="Q211" s="12"/>
      <c r="R211" s="12"/>
    </row>
    <row r="212" spans="17:18" ht="11.25" customHeight="1">
      <c r="Q212" s="12"/>
      <c r="R212" s="12"/>
    </row>
    <row r="213" spans="17:18" ht="11.25" customHeight="1">
      <c r="Q213" s="12"/>
      <c r="R213" s="12"/>
    </row>
    <row r="214" spans="17:18" ht="11.25" customHeight="1">
      <c r="Q214" s="12"/>
      <c r="R214" s="12"/>
    </row>
    <row r="215" spans="17:18" ht="11.25" customHeight="1">
      <c r="Q215" s="12"/>
      <c r="R215" s="12"/>
    </row>
    <row r="216" spans="17:18" ht="11.25" customHeight="1">
      <c r="Q216" s="12"/>
      <c r="R216" s="12"/>
    </row>
    <row r="217" spans="17:18" ht="11.25" customHeight="1">
      <c r="Q217" s="12"/>
      <c r="R217" s="12"/>
    </row>
    <row r="218" spans="17:18" ht="11.25" customHeight="1">
      <c r="Q218" s="12"/>
      <c r="R218" s="12"/>
    </row>
    <row r="219" spans="17:18" ht="11.25" customHeight="1">
      <c r="Q219" s="12"/>
      <c r="R219" s="12"/>
    </row>
    <row r="220" spans="17:18" ht="11.25" customHeight="1">
      <c r="Q220" s="12"/>
      <c r="R220" s="12"/>
    </row>
    <row r="221" spans="17:18" ht="11.25" customHeight="1">
      <c r="Q221" s="12"/>
      <c r="R221" s="12"/>
    </row>
    <row r="222" spans="17:18" ht="12.75">
      <c r="Q222" s="12"/>
      <c r="R222" s="12"/>
    </row>
    <row r="223" spans="17:18" ht="12.75">
      <c r="Q223" s="12"/>
      <c r="R223" s="12"/>
    </row>
    <row r="224" spans="17:18" ht="12.75">
      <c r="Q224" s="12"/>
      <c r="R224" s="12"/>
    </row>
    <row r="225" spans="17:18" ht="12.75">
      <c r="Q225" s="12"/>
      <c r="R225" s="12"/>
    </row>
    <row r="226" spans="17:18" ht="12.75">
      <c r="Q226" s="12"/>
      <c r="R226" s="12"/>
    </row>
    <row r="227" spans="17:18" ht="12.75">
      <c r="Q227" s="12"/>
      <c r="R227" s="12"/>
    </row>
    <row r="228" spans="17:18" ht="12.75">
      <c r="Q228" s="12"/>
      <c r="R228" s="12"/>
    </row>
    <row r="229" spans="17:18" ht="12.75">
      <c r="Q229" s="12"/>
      <c r="R229" s="12"/>
    </row>
    <row r="230" spans="17:18" ht="12.75">
      <c r="Q230" s="12"/>
      <c r="R230" s="12"/>
    </row>
    <row r="231" spans="17:18" ht="12.75">
      <c r="Q231" s="12"/>
      <c r="R231" s="12"/>
    </row>
    <row r="232" spans="17:18" ht="12.75">
      <c r="Q232" s="12"/>
      <c r="R232" s="12"/>
    </row>
    <row r="233" spans="17:18" ht="12.75">
      <c r="Q233" s="12"/>
      <c r="R233" s="12"/>
    </row>
    <row r="234" spans="17:18" ht="12.75">
      <c r="Q234" s="12"/>
      <c r="R234" s="12"/>
    </row>
    <row r="235" spans="17:18" ht="12.75">
      <c r="Q235" s="12"/>
      <c r="R235" s="12"/>
    </row>
    <row r="236" spans="17:18" ht="12.75">
      <c r="Q236" s="12"/>
      <c r="R236" s="12"/>
    </row>
    <row r="237" spans="17:18" ht="12.75">
      <c r="Q237" s="12"/>
      <c r="R237" s="12"/>
    </row>
    <row r="238" spans="17:18" ht="12.75">
      <c r="Q238" s="12"/>
      <c r="R238" s="12"/>
    </row>
    <row r="239" spans="17:18" ht="12.75">
      <c r="Q239" s="12"/>
      <c r="R239" s="12"/>
    </row>
    <row r="240" spans="17:18" ht="12.75">
      <c r="Q240" s="12"/>
      <c r="R240" s="12"/>
    </row>
    <row r="241" spans="17:18" ht="12.75">
      <c r="Q241" s="12"/>
      <c r="R241" s="12"/>
    </row>
    <row r="242" spans="17:18" ht="12.75">
      <c r="Q242" s="12"/>
      <c r="R242" s="12"/>
    </row>
    <row r="243" spans="17:18" ht="12.75">
      <c r="Q243" s="12"/>
      <c r="R243" s="12"/>
    </row>
    <row r="244" spans="17:18" ht="12.75">
      <c r="Q244" s="12"/>
      <c r="R244" s="12"/>
    </row>
    <row r="245" spans="17:18" ht="12.75">
      <c r="Q245" s="12"/>
      <c r="R245" s="12"/>
    </row>
    <row r="246" spans="17:18" ht="12.75">
      <c r="Q246" s="12"/>
      <c r="R246" s="12"/>
    </row>
    <row r="247" spans="17:18" ht="12.75">
      <c r="Q247" s="12"/>
      <c r="R247" s="12"/>
    </row>
    <row r="248" spans="17:18" ht="12.75">
      <c r="Q248" s="12"/>
      <c r="R248" s="12"/>
    </row>
    <row r="249" spans="17:18" ht="12.75">
      <c r="Q249" s="12"/>
      <c r="R249" s="12"/>
    </row>
    <row r="250" spans="17:18" ht="12.75">
      <c r="Q250" s="12"/>
      <c r="R250" s="12"/>
    </row>
    <row r="251" spans="17:18" ht="12.75">
      <c r="Q251" s="12"/>
      <c r="R251" s="12"/>
    </row>
    <row r="252" spans="17:18" ht="12.75">
      <c r="Q252" s="12"/>
      <c r="R252" s="12"/>
    </row>
    <row r="253" spans="17:18" ht="12.75">
      <c r="Q253" s="12"/>
      <c r="R253" s="12"/>
    </row>
    <row r="254" spans="17:18" ht="12.75">
      <c r="Q254" s="12"/>
      <c r="R254" s="12"/>
    </row>
    <row r="255" spans="17:18" ht="12.75">
      <c r="Q255" s="12"/>
      <c r="R255" s="12"/>
    </row>
    <row r="256" spans="17:18" ht="12.75">
      <c r="Q256" s="12"/>
      <c r="R256" s="12"/>
    </row>
    <row r="257" spans="17:18" ht="12.75">
      <c r="Q257" s="12"/>
      <c r="R257" s="12"/>
    </row>
    <row r="258" spans="17:18" ht="12.75">
      <c r="Q258" s="12"/>
      <c r="R258" s="12"/>
    </row>
    <row r="259" spans="17:18" ht="12.75">
      <c r="Q259" s="12"/>
      <c r="R259" s="12"/>
    </row>
    <row r="260" spans="17:18" ht="12.75">
      <c r="Q260" s="12"/>
      <c r="R260" s="12"/>
    </row>
    <row r="261" spans="17:18" ht="12.75">
      <c r="Q261" s="12"/>
      <c r="R261" s="12"/>
    </row>
    <row r="262" spans="17:18" ht="12.75">
      <c r="Q262" s="12"/>
      <c r="R262" s="12"/>
    </row>
    <row r="263" spans="17:18" ht="12.75">
      <c r="Q263" s="12"/>
      <c r="R263" s="12"/>
    </row>
    <row r="264" spans="17:18" ht="12.75">
      <c r="Q264" s="12"/>
      <c r="R264" s="12"/>
    </row>
    <row r="265" spans="17:18" ht="12.75">
      <c r="Q265" s="12"/>
      <c r="R265" s="12"/>
    </row>
    <row r="266" spans="17:18" ht="12.75">
      <c r="Q266" s="12"/>
      <c r="R266" s="12"/>
    </row>
    <row r="267" spans="17:18" ht="12.75">
      <c r="Q267" s="12"/>
      <c r="R267" s="12"/>
    </row>
    <row r="268" spans="17:18" ht="12.75">
      <c r="Q268" s="12"/>
      <c r="R268" s="12"/>
    </row>
    <row r="269" spans="17:18" ht="12.75">
      <c r="Q269" s="12"/>
      <c r="R269" s="12"/>
    </row>
    <row r="270" spans="17:18" ht="12.75">
      <c r="Q270" s="12"/>
      <c r="R270" s="12"/>
    </row>
    <row r="271" spans="17:18" ht="12.75">
      <c r="Q271" s="12"/>
      <c r="R271" s="12"/>
    </row>
    <row r="272" spans="17:18" ht="12.75">
      <c r="Q272" s="12"/>
      <c r="R272" s="12"/>
    </row>
    <row r="273" spans="17:18" ht="12.75">
      <c r="Q273" s="12"/>
      <c r="R273" s="12"/>
    </row>
    <row r="274" spans="17:18" ht="12.75">
      <c r="Q274" s="12"/>
      <c r="R274" s="12"/>
    </row>
    <row r="275" spans="17:18" ht="12.75">
      <c r="Q275" s="12"/>
      <c r="R275" s="12"/>
    </row>
    <row r="276" spans="17:18" ht="12.75">
      <c r="Q276" s="12"/>
      <c r="R276" s="12"/>
    </row>
    <row r="277" spans="17:18" ht="12.75">
      <c r="Q277" s="12"/>
      <c r="R277" s="12"/>
    </row>
    <row r="278" spans="17:18" ht="12.75">
      <c r="Q278" s="12"/>
      <c r="R278" s="12"/>
    </row>
    <row r="279" spans="17:18" ht="12.75">
      <c r="Q279" s="12"/>
      <c r="R279" s="12"/>
    </row>
    <row r="280" spans="17:18" ht="12.75">
      <c r="Q280" s="12"/>
      <c r="R280" s="12"/>
    </row>
    <row r="281" spans="17:18" ht="12.75">
      <c r="Q281" s="12"/>
      <c r="R281" s="12"/>
    </row>
    <row r="282" spans="17:18" ht="12.75">
      <c r="Q282" s="12"/>
      <c r="R282" s="12"/>
    </row>
    <row r="283" spans="17:18" ht="12.75">
      <c r="Q283" s="12"/>
      <c r="R283" s="12"/>
    </row>
    <row r="284" spans="17:18" ht="12.75">
      <c r="Q284" s="12"/>
      <c r="R284" s="12"/>
    </row>
    <row r="285" spans="17:18" ht="12.75">
      <c r="Q285" s="12"/>
      <c r="R285" s="12"/>
    </row>
    <row r="286" spans="17:18" ht="12.75">
      <c r="Q286" s="12"/>
      <c r="R286" s="12"/>
    </row>
    <row r="287" spans="17:18" ht="12.75">
      <c r="Q287" s="12"/>
      <c r="R287" s="12"/>
    </row>
    <row r="288" spans="17:18" ht="12.75">
      <c r="Q288" s="12"/>
      <c r="R288" s="12"/>
    </row>
    <row r="289" spans="17:18" ht="12.75">
      <c r="Q289" s="12"/>
      <c r="R289" s="12"/>
    </row>
    <row r="290" spans="17:18" ht="12.75">
      <c r="Q290" s="12"/>
      <c r="R290" s="12"/>
    </row>
    <row r="291" spans="17:18" ht="12.75">
      <c r="Q291" s="12"/>
      <c r="R291" s="12"/>
    </row>
    <row r="292" spans="17:18" ht="12.75">
      <c r="Q292" s="12"/>
      <c r="R292" s="12"/>
    </row>
    <row r="293" spans="17:18" ht="12.75">
      <c r="Q293" s="12"/>
      <c r="R293" s="12"/>
    </row>
    <row r="294" spans="17:18" ht="12.75">
      <c r="Q294" s="12"/>
      <c r="R294" s="12"/>
    </row>
    <row r="295" spans="17:18" ht="12.75">
      <c r="Q295" s="12"/>
      <c r="R295" s="12"/>
    </row>
    <row r="296" spans="17:18" ht="12.75">
      <c r="Q296" s="12"/>
      <c r="R296" s="12"/>
    </row>
    <row r="297" spans="17:18" ht="12.75">
      <c r="Q297" s="12"/>
      <c r="R297" s="12"/>
    </row>
    <row r="298" spans="17:18" ht="12.75">
      <c r="Q298" s="12"/>
      <c r="R298" s="12"/>
    </row>
    <row r="299" spans="17:18" ht="12.75">
      <c r="Q299" s="12"/>
      <c r="R299" s="12"/>
    </row>
    <row r="300" spans="17:18" ht="12.75">
      <c r="Q300" s="12"/>
      <c r="R300" s="12"/>
    </row>
    <row r="301" spans="17:18" ht="12.75">
      <c r="Q301" s="12"/>
      <c r="R301" s="12"/>
    </row>
    <row r="302" spans="17:18" ht="12.75">
      <c r="Q302" s="12"/>
      <c r="R302" s="12"/>
    </row>
    <row r="303" spans="17:18" ht="12.75">
      <c r="Q303" s="12"/>
      <c r="R303" s="12"/>
    </row>
    <row r="315" spans="3:56" ht="12.75">
      <c r="C315" s="200" t="s">
        <v>226</v>
      </c>
      <c r="D315" s="13" t="s">
        <v>238</v>
      </c>
      <c r="E315" s="110" t="s">
        <v>178</v>
      </c>
      <c r="F315" s="110" t="s">
        <v>178</v>
      </c>
      <c r="G315" s="185">
        <v>159</v>
      </c>
      <c r="H315" s="145" t="s">
        <v>178</v>
      </c>
      <c r="I315" s="66" t="s">
        <v>178</v>
      </c>
      <c r="J315" s="67">
        <v>15</v>
      </c>
      <c r="K315" s="66">
        <v>15</v>
      </c>
      <c r="L315" s="109">
        <v>0</v>
      </c>
      <c r="M315" s="77" t="s">
        <v>178</v>
      </c>
      <c r="N315" s="17" t="s">
        <v>45</v>
      </c>
      <c r="O315" s="75">
        <v>53</v>
      </c>
      <c r="P315" s="74">
        <v>72</v>
      </c>
      <c r="Q315" s="122"/>
      <c r="R315" s="79"/>
      <c r="S315" s="79"/>
      <c r="T315" s="79">
        <v>48</v>
      </c>
      <c r="U315" s="74">
        <v>71</v>
      </c>
      <c r="V315" s="79"/>
      <c r="W315" s="79">
        <v>46</v>
      </c>
      <c r="X315" s="83"/>
      <c r="Y315" s="83"/>
      <c r="Z315" s="83"/>
      <c r="AA315" s="83"/>
      <c r="AB315" s="83"/>
      <c r="AC315" s="83">
        <v>80</v>
      </c>
      <c r="AD315" s="83">
        <v>79</v>
      </c>
      <c r="AE315" s="83"/>
      <c r="AF315" s="79"/>
      <c r="AG315" s="124"/>
      <c r="AH315" s="83"/>
      <c r="AI315" s="4">
        <v>80</v>
      </c>
      <c r="AJ315" s="4">
        <v>79</v>
      </c>
      <c r="AK315" s="4">
        <v>0</v>
      </c>
      <c r="AL315" s="4">
        <v>0</v>
      </c>
      <c r="AM315" s="4">
        <v>0</v>
      </c>
      <c r="AN315" s="4">
        <v>0</v>
      </c>
      <c r="AO315" s="1">
        <v>80</v>
      </c>
      <c r="AP315" s="1">
        <v>79</v>
      </c>
      <c r="AQ315" s="1">
        <v>72</v>
      </c>
      <c r="AR315" s="1">
        <v>71</v>
      </c>
      <c r="AS315" s="1">
        <v>53</v>
      </c>
      <c r="AT315" s="1">
        <v>48</v>
      </c>
      <c r="AU315" s="1">
        <v>46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449</v>
      </c>
      <c r="BB315" s="1">
        <v>449</v>
      </c>
      <c r="BC315" s="2">
        <v>64.14285714285714</v>
      </c>
      <c r="BD315" s="3">
        <v>7</v>
      </c>
    </row>
    <row r="316" spans="3:56" ht="12.75">
      <c r="C316" s="200" t="s">
        <v>234</v>
      </c>
      <c r="D316" s="13" t="s">
        <v>235</v>
      </c>
      <c r="E316" s="110" t="s">
        <v>133</v>
      </c>
      <c r="F316" s="110" t="s">
        <v>133</v>
      </c>
      <c r="G316" s="185">
        <v>139</v>
      </c>
      <c r="H316" s="182" t="s">
        <v>300</v>
      </c>
      <c r="I316" s="66" t="s">
        <v>90</v>
      </c>
      <c r="J316" s="67">
        <v>18</v>
      </c>
      <c r="K316" s="66">
        <v>18</v>
      </c>
      <c r="L316" s="68">
        <v>0</v>
      </c>
      <c r="M316" s="136" t="s">
        <v>90</v>
      </c>
      <c r="N316" s="17" t="s">
        <v>109</v>
      </c>
      <c r="O316" s="75">
        <v>58</v>
      </c>
      <c r="P316" s="74">
        <v>79</v>
      </c>
      <c r="Q316" s="122"/>
      <c r="R316" s="79"/>
      <c r="S316" s="79"/>
      <c r="T316" s="79">
        <v>53</v>
      </c>
      <c r="U316" s="74"/>
      <c r="V316" s="79"/>
      <c r="W316" s="79"/>
      <c r="X316" s="83"/>
      <c r="Y316" s="83"/>
      <c r="Z316" s="83">
        <v>66</v>
      </c>
      <c r="AA316" s="83"/>
      <c r="AB316" s="83"/>
      <c r="AC316" s="83">
        <v>73</v>
      </c>
      <c r="AD316" s="83"/>
      <c r="AE316" s="83"/>
      <c r="AF316" s="79">
        <v>68</v>
      </c>
      <c r="AG316" s="124"/>
      <c r="AH316" s="83"/>
      <c r="AI316" s="4">
        <v>73</v>
      </c>
      <c r="AJ316" s="4">
        <v>66</v>
      </c>
      <c r="AK316" s="4">
        <v>0</v>
      </c>
      <c r="AL316" s="4">
        <v>0</v>
      </c>
      <c r="AM316" s="4">
        <v>0</v>
      </c>
      <c r="AN316" s="4">
        <v>0</v>
      </c>
      <c r="AO316" s="1">
        <v>79</v>
      </c>
      <c r="AP316" s="1">
        <v>73</v>
      </c>
      <c r="AQ316" s="1">
        <v>68</v>
      </c>
      <c r="AR316" s="1">
        <v>66</v>
      </c>
      <c r="AS316" s="1">
        <v>58</v>
      </c>
      <c r="AT316" s="1">
        <v>53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397</v>
      </c>
      <c r="BB316" s="1">
        <v>397</v>
      </c>
      <c r="BC316" s="2">
        <v>66.16666666666667</v>
      </c>
      <c r="BD316" s="3">
        <v>6</v>
      </c>
    </row>
    <row r="317" spans="3:56" ht="12.75">
      <c r="C317" s="200" t="s">
        <v>229</v>
      </c>
      <c r="D317" s="13" t="s">
        <v>230</v>
      </c>
      <c r="E317" s="110" t="s">
        <v>178</v>
      </c>
      <c r="F317" s="110" t="s">
        <v>178</v>
      </c>
      <c r="G317" s="185">
        <v>161</v>
      </c>
      <c r="H317" s="145" t="s">
        <v>178</v>
      </c>
      <c r="I317" s="66" t="s">
        <v>178</v>
      </c>
      <c r="J317" s="67">
        <v>14</v>
      </c>
      <c r="K317" s="66">
        <v>14</v>
      </c>
      <c r="L317" s="109">
        <v>0</v>
      </c>
      <c r="M317" s="136" t="s">
        <v>178</v>
      </c>
      <c r="N317" s="17" t="s">
        <v>37</v>
      </c>
      <c r="O317" s="75">
        <v>64</v>
      </c>
      <c r="P317" s="74">
        <v>77</v>
      </c>
      <c r="Q317" s="122"/>
      <c r="R317" s="79"/>
      <c r="S317" s="79"/>
      <c r="T317" s="79"/>
      <c r="U317" s="74"/>
      <c r="V317" s="79"/>
      <c r="W317" s="79">
        <v>48</v>
      </c>
      <c r="X317" s="83"/>
      <c r="Y317" s="83"/>
      <c r="Z317" s="83"/>
      <c r="AA317" s="83"/>
      <c r="AB317" s="83">
        <v>78</v>
      </c>
      <c r="AC317" s="83">
        <v>83</v>
      </c>
      <c r="AD317" s="83"/>
      <c r="AE317" s="83"/>
      <c r="AF317" s="79"/>
      <c r="AG317" s="124"/>
      <c r="AH317" s="83"/>
      <c r="AI317" s="4">
        <v>83</v>
      </c>
      <c r="AJ317" s="4">
        <v>78</v>
      </c>
      <c r="AK317" s="4">
        <v>0</v>
      </c>
      <c r="AL317" s="4">
        <v>0</v>
      </c>
      <c r="AM317" s="4">
        <v>0</v>
      </c>
      <c r="AN317" s="4">
        <v>0</v>
      </c>
      <c r="AO317" s="1">
        <v>83</v>
      </c>
      <c r="AP317" s="1">
        <v>78</v>
      </c>
      <c r="AQ317" s="1">
        <v>77</v>
      </c>
      <c r="AR317" s="1">
        <v>64</v>
      </c>
      <c r="AS317" s="1">
        <v>48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350</v>
      </c>
      <c r="BB317" s="1">
        <v>350</v>
      </c>
      <c r="BC317" s="2">
        <v>70</v>
      </c>
      <c r="BD317" s="3">
        <v>5</v>
      </c>
    </row>
    <row r="318" spans="3:56" ht="12.75">
      <c r="C318" s="200" t="s">
        <v>267</v>
      </c>
      <c r="D318" s="13" t="s">
        <v>6</v>
      </c>
      <c r="E318" s="110" t="s">
        <v>178</v>
      </c>
      <c r="F318" s="110" t="s">
        <v>178</v>
      </c>
      <c r="G318" s="185">
        <v>155</v>
      </c>
      <c r="H318" s="145" t="s">
        <v>178</v>
      </c>
      <c r="I318" s="66" t="s">
        <v>178</v>
      </c>
      <c r="J318" s="67">
        <v>14</v>
      </c>
      <c r="K318" s="66">
        <v>14</v>
      </c>
      <c r="L318" s="109">
        <v>0</v>
      </c>
      <c r="M318" s="76" t="s">
        <v>178</v>
      </c>
      <c r="N318" s="17" t="s">
        <v>45</v>
      </c>
      <c r="O318" s="75"/>
      <c r="P318" s="74"/>
      <c r="Q318" s="122"/>
      <c r="R318" s="79"/>
      <c r="S318" s="79"/>
      <c r="T318" s="79">
        <v>49</v>
      </c>
      <c r="U318" s="74">
        <v>69</v>
      </c>
      <c r="V318" s="79"/>
      <c r="W318" s="79">
        <v>49</v>
      </c>
      <c r="X318" s="83"/>
      <c r="Y318" s="83"/>
      <c r="Z318" s="83"/>
      <c r="AA318" s="83"/>
      <c r="AB318" s="83"/>
      <c r="AC318" s="83">
        <v>75</v>
      </c>
      <c r="AD318" s="83">
        <v>80</v>
      </c>
      <c r="AE318" s="83"/>
      <c r="AF318" s="79"/>
      <c r="AG318" s="124"/>
      <c r="AH318" s="83"/>
      <c r="AI318" s="4">
        <v>80</v>
      </c>
      <c r="AJ318" s="4">
        <v>75</v>
      </c>
      <c r="AK318" s="4">
        <v>0</v>
      </c>
      <c r="AL318" s="4">
        <v>0</v>
      </c>
      <c r="AM318" s="4">
        <v>0</v>
      </c>
      <c r="AN318" s="4">
        <v>0</v>
      </c>
      <c r="AO318" s="1">
        <v>80</v>
      </c>
      <c r="AP318" s="1">
        <v>75</v>
      </c>
      <c r="AQ318" s="1">
        <v>69</v>
      </c>
      <c r="AR318" s="1">
        <v>49</v>
      </c>
      <c r="AS318" s="1">
        <v>49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322</v>
      </c>
      <c r="BB318" s="1">
        <v>322</v>
      </c>
      <c r="BC318" s="2">
        <v>64.4</v>
      </c>
      <c r="BD318" s="3">
        <v>5</v>
      </c>
    </row>
    <row r="319" spans="3:56" ht="12.75">
      <c r="C319" s="200" t="s">
        <v>268</v>
      </c>
      <c r="D319" s="55" t="s">
        <v>121</v>
      </c>
      <c r="E319" s="110" t="s">
        <v>178</v>
      </c>
      <c r="F319" s="110" t="s">
        <v>178</v>
      </c>
      <c r="G319" s="185">
        <v>83</v>
      </c>
      <c r="H319" s="145" t="s">
        <v>178</v>
      </c>
      <c r="I319" s="66" t="s">
        <v>178</v>
      </c>
      <c r="J319" s="67">
        <v>10</v>
      </c>
      <c r="K319" s="66">
        <v>10</v>
      </c>
      <c r="L319" s="68">
        <v>0</v>
      </c>
      <c r="M319" s="71" t="s">
        <v>178</v>
      </c>
      <c r="N319" s="56" t="s">
        <v>45</v>
      </c>
      <c r="O319" s="75"/>
      <c r="P319" s="74"/>
      <c r="Q319" s="122"/>
      <c r="R319" s="79"/>
      <c r="S319" s="79"/>
      <c r="T319" s="79"/>
      <c r="U319" s="74">
        <v>61</v>
      </c>
      <c r="V319" s="79"/>
      <c r="W319" s="79">
        <v>47</v>
      </c>
      <c r="X319" s="83"/>
      <c r="Y319" s="83"/>
      <c r="Z319" s="83"/>
      <c r="AA319" s="83"/>
      <c r="AB319" s="83"/>
      <c r="AC319" s="83"/>
      <c r="AD319" s="83">
        <v>83</v>
      </c>
      <c r="AE319" s="83"/>
      <c r="AF319" s="79">
        <v>64</v>
      </c>
      <c r="AG319" s="124"/>
      <c r="AH319" s="83"/>
      <c r="AI319" s="4">
        <v>83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1">
        <v>83</v>
      </c>
      <c r="AP319" s="1">
        <v>64</v>
      </c>
      <c r="AQ319" s="1">
        <v>61</v>
      </c>
      <c r="AR319" s="1">
        <v>47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255</v>
      </c>
      <c r="BB319" s="1">
        <v>255</v>
      </c>
      <c r="BC319" s="2">
        <v>63.75</v>
      </c>
      <c r="BD319" s="3">
        <v>4</v>
      </c>
    </row>
    <row r="320" spans="3:56" ht="12.75">
      <c r="C320" s="200" t="s">
        <v>269</v>
      </c>
      <c r="D320" s="55" t="s">
        <v>270</v>
      </c>
      <c r="E320" s="110" t="s">
        <v>178</v>
      </c>
      <c r="F320" s="110" t="s">
        <v>178</v>
      </c>
      <c r="G320" s="185">
        <v>0</v>
      </c>
      <c r="H320" s="145"/>
      <c r="I320" s="66" t="s">
        <v>178</v>
      </c>
      <c r="J320" s="67">
        <v>6</v>
      </c>
      <c r="K320" s="66">
        <v>6</v>
      </c>
      <c r="L320" s="68">
        <v>0</v>
      </c>
      <c r="M320" s="71" t="s">
        <v>178</v>
      </c>
      <c r="N320" s="56" t="s">
        <v>45</v>
      </c>
      <c r="O320" s="75"/>
      <c r="P320" s="74"/>
      <c r="Q320" s="122"/>
      <c r="R320" s="79"/>
      <c r="S320" s="79"/>
      <c r="T320" s="79"/>
      <c r="U320" s="74">
        <v>57</v>
      </c>
      <c r="V320" s="79"/>
      <c r="W320" s="79">
        <v>45</v>
      </c>
      <c r="X320" s="83"/>
      <c r="Y320" s="83"/>
      <c r="Z320" s="83"/>
      <c r="AA320" s="83"/>
      <c r="AB320" s="83"/>
      <c r="AC320" s="83"/>
      <c r="AD320" s="83"/>
      <c r="AE320" s="83"/>
      <c r="AF320" s="79">
        <v>62</v>
      </c>
      <c r="AG320" s="124"/>
      <c r="AH320" s="83"/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1">
        <v>62</v>
      </c>
      <c r="AP320" s="1">
        <v>57</v>
      </c>
      <c r="AQ320" s="1">
        <v>45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164</v>
      </c>
      <c r="BB320" s="1">
        <v>164</v>
      </c>
      <c r="BC320" s="2">
        <v>54.666666666666664</v>
      </c>
      <c r="BD320" s="3">
        <v>3</v>
      </c>
    </row>
    <row r="321" spans="3:56" ht="12.75">
      <c r="C321" s="200" t="s">
        <v>231</v>
      </c>
      <c r="D321" s="13" t="s">
        <v>182</v>
      </c>
      <c r="E321" s="110" t="s">
        <v>178</v>
      </c>
      <c r="F321" s="110" t="s">
        <v>178</v>
      </c>
      <c r="G321" s="185">
        <v>0</v>
      </c>
      <c r="H321" s="145"/>
      <c r="I321" s="66" t="s">
        <v>178</v>
      </c>
      <c r="J321" s="67">
        <v>9</v>
      </c>
      <c r="K321" s="66">
        <v>9</v>
      </c>
      <c r="L321" s="109">
        <v>0</v>
      </c>
      <c r="M321" s="71" t="s">
        <v>178</v>
      </c>
      <c r="N321" s="17" t="s">
        <v>109</v>
      </c>
      <c r="O321" s="75">
        <v>63</v>
      </c>
      <c r="P321" s="74"/>
      <c r="Q321" s="122"/>
      <c r="R321" s="79"/>
      <c r="S321" s="79"/>
      <c r="T321" s="79"/>
      <c r="U321" s="74"/>
      <c r="V321" s="79"/>
      <c r="W321" s="79"/>
      <c r="X321" s="83"/>
      <c r="Y321" s="83"/>
      <c r="Z321" s="83"/>
      <c r="AA321" s="83"/>
      <c r="AB321" s="83"/>
      <c r="AC321" s="83"/>
      <c r="AD321" s="83"/>
      <c r="AE321" s="83"/>
      <c r="AF321" s="79">
        <v>66</v>
      </c>
      <c r="AG321" s="124"/>
      <c r="AH321" s="83"/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1">
        <v>66</v>
      </c>
      <c r="AP321" s="1">
        <v>63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129</v>
      </c>
      <c r="BB321" s="1">
        <v>129</v>
      </c>
      <c r="BC321" s="2">
        <v>64.5</v>
      </c>
      <c r="BD321" s="3">
        <v>2</v>
      </c>
    </row>
    <row r="322" spans="3:56" ht="12.75">
      <c r="C322" s="200" t="s">
        <v>239</v>
      </c>
      <c r="D322" s="13" t="s">
        <v>33</v>
      </c>
      <c r="E322" s="110" t="s">
        <v>185</v>
      </c>
      <c r="F322" s="110" t="s">
        <v>185</v>
      </c>
      <c r="G322" s="185">
        <v>0</v>
      </c>
      <c r="H322" s="145"/>
      <c r="I322" s="66" t="s">
        <v>185</v>
      </c>
      <c r="J322" s="67">
        <v>8</v>
      </c>
      <c r="K322" s="66">
        <v>8</v>
      </c>
      <c r="L322" s="109">
        <v>0</v>
      </c>
      <c r="M322" s="136" t="s">
        <v>185</v>
      </c>
      <c r="N322" s="17" t="s">
        <v>109</v>
      </c>
      <c r="O322" s="75">
        <v>52</v>
      </c>
      <c r="P322" s="74"/>
      <c r="Q322" s="122"/>
      <c r="R322" s="79"/>
      <c r="S322" s="79"/>
      <c r="T322" s="79"/>
      <c r="U322" s="74"/>
      <c r="V322" s="79"/>
      <c r="W322" s="79"/>
      <c r="X322" s="83"/>
      <c r="Y322" s="83"/>
      <c r="Z322" s="83"/>
      <c r="AA322" s="83"/>
      <c r="AB322" s="83"/>
      <c r="AC322" s="83"/>
      <c r="AD322" s="83"/>
      <c r="AE322" s="83"/>
      <c r="AF322" s="79">
        <v>67</v>
      </c>
      <c r="AG322" s="124"/>
      <c r="AH322" s="83"/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1">
        <v>67</v>
      </c>
      <c r="AP322" s="1">
        <v>52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119</v>
      </c>
      <c r="BB322" s="1">
        <v>119</v>
      </c>
      <c r="BC322" s="2">
        <v>59.5</v>
      </c>
      <c r="BD322" s="3">
        <v>2</v>
      </c>
    </row>
    <row r="323" spans="3:56" ht="12.75">
      <c r="C323" s="200" t="s">
        <v>237</v>
      </c>
      <c r="D323" s="13" t="s">
        <v>215</v>
      </c>
      <c r="E323" s="110" t="s">
        <v>178</v>
      </c>
      <c r="F323" s="110" t="s">
        <v>178</v>
      </c>
      <c r="G323" s="185">
        <v>0</v>
      </c>
      <c r="H323" s="145"/>
      <c r="I323" s="67" t="s">
        <v>178</v>
      </c>
      <c r="J323" s="67">
        <v>2</v>
      </c>
      <c r="K323" s="66">
        <v>2</v>
      </c>
      <c r="L323" s="68">
        <v>0</v>
      </c>
      <c r="M323" s="71" t="s">
        <v>178</v>
      </c>
      <c r="N323" s="17" t="s">
        <v>109</v>
      </c>
      <c r="O323" s="75">
        <v>56</v>
      </c>
      <c r="P323" s="74"/>
      <c r="Q323" s="122"/>
      <c r="R323" s="79"/>
      <c r="S323" s="79"/>
      <c r="T323" s="79"/>
      <c r="U323" s="74"/>
      <c r="V323" s="79"/>
      <c r="W323" s="79"/>
      <c r="X323" s="83"/>
      <c r="Y323" s="83"/>
      <c r="Z323" s="83"/>
      <c r="AA323" s="83"/>
      <c r="AB323" s="83"/>
      <c r="AC323" s="83"/>
      <c r="AD323" s="83"/>
      <c r="AE323" s="83"/>
      <c r="AF323" s="79">
        <v>59</v>
      </c>
      <c r="AG323" s="124"/>
      <c r="AH323" s="83"/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1">
        <v>59</v>
      </c>
      <c r="AP323" s="1">
        <v>56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115</v>
      </c>
      <c r="BB323" s="1">
        <v>115</v>
      </c>
      <c r="BC323" s="2">
        <v>57.5</v>
      </c>
      <c r="BD323" s="3">
        <v>2</v>
      </c>
    </row>
    <row r="324" spans="3:56" ht="12.75">
      <c r="C324" s="200" t="s">
        <v>237</v>
      </c>
      <c r="D324" s="13" t="s">
        <v>247</v>
      </c>
      <c r="E324" s="110" t="s">
        <v>185</v>
      </c>
      <c r="F324" s="110" t="s">
        <v>185</v>
      </c>
      <c r="G324" s="185">
        <v>0</v>
      </c>
      <c r="H324" s="145"/>
      <c r="I324" s="66" t="s">
        <v>185</v>
      </c>
      <c r="J324" s="67">
        <v>2</v>
      </c>
      <c r="K324" s="66">
        <v>2</v>
      </c>
      <c r="L324" s="68">
        <v>0</v>
      </c>
      <c r="M324" s="71" t="s">
        <v>185</v>
      </c>
      <c r="N324" s="17" t="s">
        <v>109</v>
      </c>
      <c r="O324" s="75">
        <v>43</v>
      </c>
      <c r="P324" s="74"/>
      <c r="Q324" s="122"/>
      <c r="R324" s="79"/>
      <c r="S324" s="79"/>
      <c r="T324" s="79"/>
      <c r="U324" s="74"/>
      <c r="V324" s="79"/>
      <c r="W324" s="79"/>
      <c r="X324" s="83"/>
      <c r="Y324" s="83"/>
      <c r="Z324" s="83"/>
      <c r="AA324" s="83"/>
      <c r="AB324" s="83"/>
      <c r="AC324" s="83"/>
      <c r="AD324" s="83"/>
      <c r="AE324" s="83"/>
      <c r="AF324" s="79">
        <v>61</v>
      </c>
      <c r="AG324" s="124"/>
      <c r="AH324" s="83"/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1">
        <v>61</v>
      </c>
      <c r="AP324" s="1">
        <v>43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104</v>
      </c>
      <c r="BB324" s="1">
        <v>104</v>
      </c>
      <c r="BC324" s="2">
        <v>52</v>
      </c>
      <c r="BD324" s="3">
        <v>2</v>
      </c>
    </row>
    <row r="325" spans="3:56" ht="12.75">
      <c r="C325" s="200" t="s">
        <v>248</v>
      </c>
      <c r="D325" s="13" t="s">
        <v>249</v>
      </c>
      <c r="E325" s="110" t="s">
        <v>178</v>
      </c>
      <c r="F325" s="110" t="s">
        <v>178</v>
      </c>
      <c r="G325" s="185">
        <v>0</v>
      </c>
      <c r="H325" s="145"/>
      <c r="I325" s="66" t="s">
        <v>178</v>
      </c>
      <c r="J325" s="67">
        <v>6</v>
      </c>
      <c r="K325" s="66">
        <v>6</v>
      </c>
      <c r="L325" s="109">
        <v>0</v>
      </c>
      <c r="M325" s="71" t="s">
        <v>178</v>
      </c>
      <c r="N325" s="17" t="s">
        <v>250</v>
      </c>
      <c r="O325" s="75">
        <v>80</v>
      </c>
      <c r="P325" s="74"/>
      <c r="Q325" s="122"/>
      <c r="R325" s="79"/>
      <c r="S325" s="79"/>
      <c r="T325" s="79"/>
      <c r="U325" s="74"/>
      <c r="V325" s="79"/>
      <c r="W325" s="79"/>
      <c r="X325" s="83"/>
      <c r="Y325" s="83"/>
      <c r="Z325" s="83"/>
      <c r="AA325" s="83"/>
      <c r="AB325" s="83"/>
      <c r="AC325" s="83"/>
      <c r="AD325" s="83"/>
      <c r="AE325" s="83"/>
      <c r="AF325" s="79"/>
      <c r="AG325" s="124"/>
      <c r="AH325" s="83"/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1">
        <v>80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80</v>
      </c>
      <c r="BB325" s="1">
        <v>80</v>
      </c>
      <c r="BC325" s="2">
        <v>80</v>
      </c>
      <c r="BD325" s="3">
        <v>1</v>
      </c>
    </row>
    <row r="326" spans="3:56" ht="12.75">
      <c r="C326" s="200" t="s">
        <v>302</v>
      </c>
      <c r="D326" s="13" t="s">
        <v>186</v>
      </c>
      <c r="E326" s="110" t="s">
        <v>185</v>
      </c>
      <c r="F326" s="110" t="s">
        <v>185</v>
      </c>
      <c r="G326" s="185"/>
      <c r="H326" s="146"/>
      <c r="I326" s="66" t="s">
        <v>185</v>
      </c>
      <c r="J326" s="67">
        <v>6</v>
      </c>
      <c r="K326" s="66">
        <v>6</v>
      </c>
      <c r="L326" s="68">
        <v>0</v>
      </c>
      <c r="M326" s="71" t="s">
        <v>185</v>
      </c>
      <c r="N326" s="17" t="s">
        <v>109</v>
      </c>
      <c r="O326" s="75"/>
      <c r="P326" s="74"/>
      <c r="Q326" s="122"/>
      <c r="R326" s="79"/>
      <c r="S326" s="79"/>
      <c r="T326" s="79"/>
      <c r="U326" s="74"/>
      <c r="V326" s="79"/>
      <c r="W326" s="79"/>
      <c r="X326" s="83"/>
      <c r="Y326" s="83"/>
      <c r="Z326" s="83"/>
      <c r="AA326" s="83"/>
      <c r="AB326" s="83"/>
      <c r="AC326" s="83"/>
      <c r="AD326" s="83"/>
      <c r="AE326" s="83"/>
      <c r="AF326" s="79">
        <v>69</v>
      </c>
      <c r="AG326" s="124"/>
      <c r="AH326" s="83"/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1">
        <v>69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69</v>
      </c>
      <c r="BB326" s="1">
        <v>69</v>
      </c>
      <c r="BC326" s="2">
        <v>69</v>
      </c>
      <c r="BD326" s="3">
        <v>1</v>
      </c>
    </row>
    <row r="327" spans="3:56" ht="12.75">
      <c r="C327" s="200" t="s">
        <v>227</v>
      </c>
      <c r="D327" s="55" t="s">
        <v>228</v>
      </c>
      <c r="E327" s="110" t="s">
        <v>185</v>
      </c>
      <c r="F327" s="110" t="s">
        <v>185</v>
      </c>
      <c r="G327" s="185">
        <v>0</v>
      </c>
      <c r="H327" s="145"/>
      <c r="I327" s="67" t="s">
        <v>185</v>
      </c>
      <c r="J327" s="67">
        <v>6</v>
      </c>
      <c r="K327" s="66">
        <v>6</v>
      </c>
      <c r="L327" s="109">
        <v>0</v>
      </c>
      <c r="M327" s="77" t="s">
        <v>185</v>
      </c>
      <c r="N327" s="56" t="s">
        <v>109</v>
      </c>
      <c r="O327" s="75">
        <v>66</v>
      </c>
      <c r="P327" s="74"/>
      <c r="Q327" s="122"/>
      <c r="R327" s="79"/>
      <c r="S327" s="79"/>
      <c r="T327" s="79"/>
      <c r="U327" s="74"/>
      <c r="V327" s="79"/>
      <c r="W327" s="79"/>
      <c r="X327" s="83"/>
      <c r="Y327" s="83"/>
      <c r="Z327" s="83"/>
      <c r="AA327" s="83"/>
      <c r="AB327" s="83"/>
      <c r="AC327" s="83"/>
      <c r="AD327" s="83"/>
      <c r="AE327" s="83"/>
      <c r="AF327" s="79"/>
      <c r="AG327" s="124"/>
      <c r="AH327" s="83"/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1">
        <v>66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66</v>
      </c>
      <c r="BB327" s="1">
        <v>66</v>
      </c>
      <c r="BC327" s="2">
        <v>66</v>
      </c>
      <c r="BD327" s="3">
        <v>1</v>
      </c>
    </row>
    <row r="328" spans="3:56" ht="12.75">
      <c r="C328" s="200" t="s">
        <v>303</v>
      </c>
      <c r="D328" s="13" t="s">
        <v>304</v>
      </c>
      <c r="E328" s="16" t="s">
        <v>185</v>
      </c>
      <c r="F328" s="16" t="s">
        <v>185</v>
      </c>
      <c r="G328" s="185"/>
      <c r="H328" s="146"/>
      <c r="I328" s="66" t="s">
        <v>185</v>
      </c>
      <c r="J328" s="67">
        <v>3</v>
      </c>
      <c r="K328" s="66">
        <v>3</v>
      </c>
      <c r="L328" s="68">
        <v>0</v>
      </c>
      <c r="M328" s="71" t="s">
        <v>185</v>
      </c>
      <c r="N328" s="17" t="s">
        <v>109</v>
      </c>
      <c r="O328" s="75"/>
      <c r="P328" s="74"/>
      <c r="Q328" s="122"/>
      <c r="R328" s="79"/>
      <c r="S328" s="79"/>
      <c r="T328" s="79"/>
      <c r="U328" s="74"/>
      <c r="V328" s="79"/>
      <c r="W328" s="79"/>
      <c r="X328" s="83"/>
      <c r="Y328" s="83"/>
      <c r="Z328" s="83"/>
      <c r="AA328" s="83"/>
      <c r="AB328" s="83"/>
      <c r="AC328" s="83"/>
      <c r="AD328" s="83"/>
      <c r="AE328" s="83"/>
      <c r="AF328" s="79">
        <v>65</v>
      </c>
      <c r="AG328" s="124"/>
      <c r="AH328" s="83"/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1">
        <v>65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65</v>
      </c>
      <c r="BB328" s="1">
        <v>65</v>
      </c>
      <c r="BC328" s="2">
        <v>65</v>
      </c>
      <c r="BD328" s="3">
        <v>1</v>
      </c>
    </row>
    <row r="329" spans="3:56" ht="12.75">
      <c r="C329" s="200" t="s">
        <v>305</v>
      </c>
      <c r="D329" s="13" t="s">
        <v>84</v>
      </c>
      <c r="E329" s="110" t="s">
        <v>185</v>
      </c>
      <c r="F329" s="110" t="s">
        <v>185</v>
      </c>
      <c r="G329" s="185"/>
      <c r="H329" s="145"/>
      <c r="I329" s="66" t="s">
        <v>185</v>
      </c>
      <c r="J329" s="67">
        <v>2</v>
      </c>
      <c r="K329" s="66">
        <v>2</v>
      </c>
      <c r="L329" s="68">
        <v>0</v>
      </c>
      <c r="M329" s="71" t="s">
        <v>185</v>
      </c>
      <c r="N329" s="17" t="s">
        <v>45</v>
      </c>
      <c r="O329" s="75"/>
      <c r="P329" s="74"/>
      <c r="Q329" s="122"/>
      <c r="R329" s="79"/>
      <c r="S329" s="79"/>
      <c r="T329" s="79"/>
      <c r="U329" s="74"/>
      <c r="V329" s="79"/>
      <c r="W329" s="79"/>
      <c r="X329" s="83"/>
      <c r="Y329" s="83"/>
      <c r="Z329" s="83"/>
      <c r="AA329" s="83"/>
      <c r="AB329" s="83"/>
      <c r="AC329" s="83"/>
      <c r="AD329" s="83"/>
      <c r="AE329" s="83"/>
      <c r="AF329" s="79">
        <v>63</v>
      </c>
      <c r="AG329" s="124"/>
      <c r="AH329" s="83"/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1">
        <v>63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63</v>
      </c>
      <c r="BB329" s="1">
        <v>63</v>
      </c>
      <c r="BC329" s="2">
        <v>63</v>
      </c>
      <c r="BD329" s="3">
        <v>1</v>
      </c>
    </row>
    <row r="330" spans="3:56" ht="12.75">
      <c r="C330" s="200" t="s">
        <v>232</v>
      </c>
      <c r="D330" s="13" t="s">
        <v>233</v>
      </c>
      <c r="E330" s="110" t="s">
        <v>178</v>
      </c>
      <c r="F330" s="110" t="s">
        <v>178</v>
      </c>
      <c r="G330" s="185">
        <v>0</v>
      </c>
      <c r="H330" s="145"/>
      <c r="I330" s="66" t="s">
        <v>178</v>
      </c>
      <c r="J330" s="67">
        <v>2</v>
      </c>
      <c r="K330" s="66">
        <v>2</v>
      </c>
      <c r="L330" s="109">
        <v>0</v>
      </c>
      <c r="M330" s="71" t="s">
        <v>178</v>
      </c>
      <c r="N330" s="17" t="s">
        <v>109</v>
      </c>
      <c r="O330" s="75">
        <v>62</v>
      </c>
      <c r="P330" s="74"/>
      <c r="Q330" s="122"/>
      <c r="R330" s="79"/>
      <c r="S330" s="79"/>
      <c r="T330" s="79"/>
      <c r="U330" s="74"/>
      <c r="V330" s="79"/>
      <c r="W330" s="79"/>
      <c r="X330" s="83"/>
      <c r="Y330" s="83"/>
      <c r="Z330" s="83"/>
      <c r="AA330" s="83"/>
      <c r="AB330" s="83"/>
      <c r="AC330" s="83"/>
      <c r="AD330" s="83"/>
      <c r="AE330" s="83"/>
      <c r="AF330" s="79"/>
      <c r="AG330" s="124"/>
      <c r="AH330" s="83"/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1">
        <v>62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62</v>
      </c>
      <c r="BB330" s="1">
        <v>62</v>
      </c>
      <c r="BC330" s="2">
        <v>62</v>
      </c>
      <c r="BD330" s="3">
        <v>1</v>
      </c>
    </row>
    <row r="331" spans="3:56" ht="12.75">
      <c r="C331" s="200" t="s">
        <v>306</v>
      </c>
      <c r="D331" s="13" t="s">
        <v>307</v>
      </c>
      <c r="E331" s="16" t="s">
        <v>178</v>
      </c>
      <c r="F331" s="16" t="s">
        <v>178</v>
      </c>
      <c r="G331" s="185"/>
      <c r="H331" s="146"/>
      <c r="I331" s="66" t="s">
        <v>178</v>
      </c>
      <c r="J331" s="67">
        <v>2</v>
      </c>
      <c r="K331" s="66">
        <v>2</v>
      </c>
      <c r="L331" s="68">
        <v>0</v>
      </c>
      <c r="M331" s="71" t="s">
        <v>178</v>
      </c>
      <c r="N331" s="17" t="s">
        <v>109</v>
      </c>
      <c r="O331" s="75"/>
      <c r="P331" s="74"/>
      <c r="Q331" s="122"/>
      <c r="R331" s="79"/>
      <c r="S331" s="79"/>
      <c r="T331" s="79"/>
      <c r="U331" s="74"/>
      <c r="V331" s="79"/>
      <c r="W331" s="79"/>
      <c r="X331" s="83"/>
      <c r="Y331" s="83"/>
      <c r="Z331" s="83"/>
      <c r="AA331" s="83"/>
      <c r="AB331" s="83"/>
      <c r="AC331" s="83"/>
      <c r="AD331" s="83"/>
      <c r="AE331" s="83"/>
      <c r="AF331" s="79">
        <v>60</v>
      </c>
      <c r="AG331" s="124"/>
      <c r="AH331" s="83"/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1">
        <v>60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60</v>
      </c>
      <c r="BB331" s="1">
        <v>60</v>
      </c>
      <c r="BC331" s="2">
        <v>60</v>
      </c>
      <c r="BD331" s="3">
        <v>1</v>
      </c>
    </row>
    <row r="332" spans="3:56" ht="12.75">
      <c r="C332" s="200" t="s">
        <v>308</v>
      </c>
      <c r="D332" s="13" t="s">
        <v>182</v>
      </c>
      <c r="E332" s="16" t="s">
        <v>178</v>
      </c>
      <c r="F332" s="199" t="s">
        <v>178</v>
      </c>
      <c r="G332" s="185"/>
      <c r="H332" s="146"/>
      <c r="I332" s="66" t="s">
        <v>178</v>
      </c>
      <c r="J332" s="67">
        <v>0</v>
      </c>
      <c r="K332" s="66">
        <v>0</v>
      </c>
      <c r="L332" s="68">
        <v>0</v>
      </c>
      <c r="M332" s="71" t="s">
        <v>178</v>
      </c>
      <c r="N332" s="17" t="s">
        <v>109</v>
      </c>
      <c r="O332" s="75"/>
      <c r="P332" s="74"/>
      <c r="Q332" s="122"/>
      <c r="R332" s="79"/>
      <c r="S332" s="79"/>
      <c r="T332" s="79"/>
      <c r="U332" s="74"/>
      <c r="V332" s="79"/>
      <c r="W332" s="79"/>
      <c r="X332" s="83"/>
      <c r="Y332" s="83"/>
      <c r="Z332" s="83"/>
      <c r="AA332" s="83"/>
      <c r="AB332" s="83"/>
      <c r="AC332" s="83"/>
      <c r="AD332" s="83"/>
      <c r="AE332" s="83"/>
      <c r="AF332" s="79">
        <v>58</v>
      </c>
      <c r="AG332" s="124"/>
      <c r="AH332" s="83"/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1">
        <v>58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58</v>
      </c>
      <c r="BB332" s="1">
        <v>58</v>
      </c>
      <c r="BC332" s="2">
        <v>58</v>
      </c>
      <c r="BD332" s="3">
        <v>1</v>
      </c>
    </row>
    <row r="333" spans="3:56" ht="12.75">
      <c r="C333" s="200" t="s">
        <v>196</v>
      </c>
      <c r="D333" s="13" t="s">
        <v>241</v>
      </c>
      <c r="E333" s="110" t="s">
        <v>185</v>
      </c>
      <c r="F333" s="110" t="s">
        <v>185</v>
      </c>
      <c r="G333" s="185">
        <v>0</v>
      </c>
      <c r="H333" s="145"/>
      <c r="I333" s="66" t="s">
        <v>185</v>
      </c>
      <c r="J333" s="67">
        <v>3</v>
      </c>
      <c r="K333" s="66">
        <v>3</v>
      </c>
      <c r="L333" s="109">
        <v>0</v>
      </c>
      <c r="M333" s="76" t="s">
        <v>185</v>
      </c>
      <c r="N333" s="17" t="s">
        <v>109</v>
      </c>
      <c r="O333" s="75">
        <v>51</v>
      </c>
      <c r="P333" s="74"/>
      <c r="Q333" s="122"/>
      <c r="R333" s="79"/>
      <c r="S333" s="79"/>
      <c r="T333" s="79"/>
      <c r="U333" s="74"/>
      <c r="V333" s="79"/>
      <c r="W333" s="79"/>
      <c r="X333" s="83"/>
      <c r="Y333" s="83"/>
      <c r="Z333" s="83"/>
      <c r="AA333" s="83"/>
      <c r="AB333" s="83"/>
      <c r="AC333" s="83"/>
      <c r="AD333" s="83"/>
      <c r="AE333" s="83"/>
      <c r="AF333" s="79"/>
      <c r="AG333" s="124"/>
      <c r="AH333" s="83"/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1">
        <v>51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51</v>
      </c>
      <c r="BB333" s="1">
        <v>51</v>
      </c>
      <c r="BC333" s="2">
        <v>51</v>
      </c>
      <c r="BD333" s="3">
        <v>1</v>
      </c>
    </row>
    <row r="334" spans="3:56" ht="12.75">
      <c r="C334" s="200" t="s">
        <v>265</v>
      </c>
      <c r="D334" s="13" t="s">
        <v>266</v>
      </c>
      <c r="E334" s="110" t="s">
        <v>178</v>
      </c>
      <c r="F334" s="110" t="s">
        <v>178</v>
      </c>
      <c r="G334" s="185">
        <v>0</v>
      </c>
      <c r="H334" s="145"/>
      <c r="I334" s="66" t="s">
        <v>178</v>
      </c>
      <c r="J334" s="67">
        <v>6</v>
      </c>
      <c r="K334" s="66">
        <v>6</v>
      </c>
      <c r="L334" s="109">
        <v>0</v>
      </c>
      <c r="M334" s="71" t="s">
        <v>178</v>
      </c>
      <c r="N334" s="17" t="s">
        <v>273</v>
      </c>
      <c r="O334" s="75"/>
      <c r="P334" s="74"/>
      <c r="Q334" s="122"/>
      <c r="R334" s="79"/>
      <c r="S334" s="79"/>
      <c r="T334" s="79">
        <v>50</v>
      </c>
      <c r="U334" s="74"/>
      <c r="V334" s="79"/>
      <c r="W334" s="79"/>
      <c r="X334" s="83"/>
      <c r="Y334" s="83"/>
      <c r="Z334" s="83"/>
      <c r="AA334" s="83"/>
      <c r="AB334" s="83"/>
      <c r="AC334" s="83"/>
      <c r="AD334" s="83"/>
      <c r="AE334" s="83"/>
      <c r="AF334" s="79"/>
      <c r="AG334" s="124"/>
      <c r="AH334" s="83"/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1">
        <v>50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50</v>
      </c>
      <c r="BB334" s="1">
        <v>50</v>
      </c>
      <c r="BC334" s="2">
        <v>50</v>
      </c>
      <c r="BD334" s="3">
        <v>1</v>
      </c>
    </row>
    <row r="335" spans="3:56" ht="12.75">
      <c r="C335" s="200" t="s">
        <v>245</v>
      </c>
      <c r="D335" s="13" t="s">
        <v>246</v>
      </c>
      <c r="E335" s="110" t="s">
        <v>185</v>
      </c>
      <c r="F335" s="110" t="s">
        <v>185</v>
      </c>
      <c r="G335" s="185">
        <v>0</v>
      </c>
      <c r="H335" s="145"/>
      <c r="I335" s="66" t="s">
        <v>185</v>
      </c>
      <c r="J335" s="67">
        <v>2</v>
      </c>
      <c r="K335" s="66">
        <v>2</v>
      </c>
      <c r="L335" s="68">
        <v>0</v>
      </c>
      <c r="M335" s="71" t="s">
        <v>185</v>
      </c>
      <c r="N335" s="17" t="s">
        <v>109</v>
      </c>
      <c r="O335" s="75">
        <v>44</v>
      </c>
      <c r="P335" s="74"/>
      <c r="Q335" s="122"/>
      <c r="R335" s="79"/>
      <c r="S335" s="79"/>
      <c r="T335" s="79"/>
      <c r="U335" s="74"/>
      <c r="V335" s="79"/>
      <c r="W335" s="79"/>
      <c r="X335" s="83"/>
      <c r="Y335" s="83"/>
      <c r="Z335" s="83"/>
      <c r="AA335" s="83"/>
      <c r="AB335" s="83"/>
      <c r="AC335" s="83"/>
      <c r="AD335" s="83"/>
      <c r="AE335" s="83"/>
      <c r="AF335" s="79"/>
      <c r="AG335" s="124"/>
      <c r="AH335" s="83"/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1">
        <v>44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44</v>
      </c>
      <c r="BB335" s="1">
        <v>44</v>
      </c>
      <c r="BC335" s="2">
        <v>44</v>
      </c>
      <c r="BD335" s="3">
        <v>1</v>
      </c>
    </row>
  </sheetData>
  <sheetProtection/>
  <autoFilter ref="A1:BE151">
    <sortState ref="A2:BE335">
      <sortCondition descending="1" sortBy="value" ref="BB2:BB335"/>
    </sortState>
  </autoFilter>
  <mergeCells count="28">
    <mergeCell ref="A157:B157"/>
    <mergeCell ref="BA157:BD157"/>
    <mergeCell ref="A159:B159"/>
    <mergeCell ref="A160:B160"/>
    <mergeCell ref="A161:B161"/>
    <mergeCell ref="E161:M162"/>
    <mergeCell ref="A162:B162"/>
    <mergeCell ref="BA162:BD162"/>
    <mergeCell ref="A158:B158"/>
    <mergeCell ref="A163:B163"/>
    <mergeCell ref="E163:M164"/>
    <mergeCell ref="A164:B164"/>
    <mergeCell ref="BA164:BD164"/>
    <mergeCell ref="A165:B165"/>
    <mergeCell ref="BA165:BD165"/>
    <mergeCell ref="AH167:AH169"/>
    <mergeCell ref="BA167:BD167"/>
    <mergeCell ref="A168:M168"/>
    <mergeCell ref="A169:B169"/>
    <mergeCell ref="C169:N169"/>
    <mergeCell ref="BA169:BD169"/>
    <mergeCell ref="AA167:AA169"/>
    <mergeCell ref="A171:B171"/>
    <mergeCell ref="A172:B172"/>
    <mergeCell ref="A173:B173"/>
    <mergeCell ref="A167:B167"/>
    <mergeCell ref="C167:N167"/>
    <mergeCell ref="W167:W169"/>
  </mergeCells>
  <conditionalFormatting sqref="O162:AH162">
    <cfRule type="cellIs" priority="30" dxfId="1" operator="greaterThanOrEqual" stopIfTrue="1">
      <formula>$N$162</formula>
    </cfRule>
    <cfRule type="cellIs" priority="31" dxfId="0" operator="lessThan" stopIfTrue="1">
      <formula>$N$162</formula>
    </cfRule>
  </conditionalFormatting>
  <conditionalFormatting sqref="O168:V168 X168:Z168 AB168:AG168">
    <cfRule type="cellIs" priority="28" dxfId="20" operator="greaterThan" stopIfTrue="1">
      <formula>#REF!</formula>
    </cfRule>
    <cfRule type="cellIs" priority="29" dxfId="19" operator="lessThan" stopIfTrue="1">
      <formula>#REF!</formula>
    </cfRule>
  </conditionalFormatting>
  <conditionalFormatting sqref="O163:AH163">
    <cfRule type="cellIs" priority="26" dxfId="1" operator="greaterThan" stopIfTrue="1">
      <formula>$N$163</formula>
    </cfRule>
    <cfRule type="cellIs" priority="27" dxfId="0" operator="lessThan" stopIfTrue="1">
      <formula>$N$163</formula>
    </cfRule>
  </conditionalFormatting>
  <conditionalFormatting sqref="O164:AH164">
    <cfRule type="cellIs" priority="24" dxfId="1" operator="greaterThan" stopIfTrue="1">
      <formula>$N$164</formula>
    </cfRule>
    <cfRule type="cellIs" priority="25" dxfId="0" operator="lessThan" stopIfTrue="1">
      <formula>$N$164</formula>
    </cfRule>
  </conditionalFormatting>
  <conditionalFormatting sqref="O165:AH165">
    <cfRule type="cellIs" priority="22" dxfId="1" operator="greaterThan" stopIfTrue="1">
      <formula>$N$165</formula>
    </cfRule>
    <cfRule type="cellIs" priority="23" dxfId="0" operator="lessThan" stopIfTrue="1">
      <formula>$N$165</formula>
    </cfRule>
  </conditionalFormatting>
  <conditionalFormatting sqref="AB161 U161 O160:T161 AC160:AH161 V160:AA161 AF159 AH159 O158:O159">
    <cfRule type="cellIs" priority="20" dxfId="1" operator="greaterThanOrEqual" stopIfTrue="1">
      <formula>$N$161</formula>
    </cfRule>
    <cfRule type="cellIs" priority="21" dxfId="0" operator="lessThan" stopIfTrue="1">
      <formula>$N$161</formula>
    </cfRule>
  </conditionalFormatting>
  <conditionalFormatting sqref="Q185:R303 A155:B155 Q171:BD184 O171:P181 A184:B65536 O183:P184 A181:B182 O182 C174:N184 A174:B178 A82:B151 A63:B72 B81 A51:B51 A1:B49 A73:A81 A7:A62 B53:B62 B73:B79">
    <cfRule type="cellIs" priority="17" dxfId="10" operator="equal" stopIfTrue="1">
      <formula>1</formula>
    </cfRule>
    <cfRule type="cellIs" priority="18" dxfId="9" operator="equal" stopIfTrue="1">
      <formula>2</formula>
    </cfRule>
    <cfRule type="cellIs" priority="19" dxfId="8" operator="equal" stopIfTrue="1">
      <formula>3</formula>
    </cfRule>
  </conditionalFormatting>
  <conditionalFormatting sqref="Q163">
    <cfRule type="cellIs" priority="15" dxfId="1" operator="greaterThan" stopIfTrue="1">
      <formula>$N$157</formula>
    </cfRule>
    <cfRule type="cellIs" priority="16" dxfId="0" operator="lessThan" stopIfTrue="1">
      <formula>$N$157</formula>
    </cfRule>
  </conditionalFormatting>
  <conditionalFormatting sqref="Q164">
    <cfRule type="cellIs" priority="13" dxfId="1" operator="greaterThan" stopIfTrue="1">
      <formula>$N$160</formula>
    </cfRule>
    <cfRule type="cellIs" priority="14" dxfId="0" operator="lessThan" stopIfTrue="1">
      <formula>$N$160</formula>
    </cfRule>
  </conditionalFormatting>
  <conditionalFormatting sqref="Q165">
    <cfRule type="cellIs" priority="11" dxfId="1" operator="greaterThan" stopIfTrue="1">
      <formula>$N$161</formula>
    </cfRule>
    <cfRule type="cellIs" priority="12" dxfId="0" operator="lessThan" stopIfTrue="1">
      <formula>$N$161</formula>
    </cfRule>
  </conditionalFormatting>
  <conditionalFormatting sqref="Q160:Q161">
    <cfRule type="cellIs" priority="9" dxfId="1" operator="greaterThanOrEqual" stopIfTrue="1">
      <formula>$N$155</formula>
    </cfRule>
    <cfRule type="cellIs" priority="10" dxfId="0" operator="lessThan" stopIfTrue="1">
      <formula>$N$155</formula>
    </cfRule>
  </conditionalFormatting>
  <printOptions/>
  <pageMargins left="0.18" right="0.18" top="0.24" bottom="0.24" header="0.18" footer="0.18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</dc:creator>
  <cp:keywords/>
  <dc:description/>
  <cp:lastModifiedBy>Pascal PERRIN - SESA31363</cp:lastModifiedBy>
  <cp:lastPrinted>2015-04-10T07:49:48Z</cp:lastPrinted>
  <dcterms:created xsi:type="dcterms:W3CDTF">2008-04-13T08:24:33Z</dcterms:created>
  <dcterms:modified xsi:type="dcterms:W3CDTF">2015-04-27T11:20:43Z</dcterms:modified>
  <cp:category/>
  <cp:version/>
  <cp:contentType/>
  <cp:contentStatus/>
</cp:coreProperties>
</file>