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tables/table4.xml" ContentType="application/vnd.openxmlformats-officedocument.spreadsheetml.table+xml"/>
  <Override PartName="/xl/embeddings/oleObject14.bin" ContentType="application/vnd.openxmlformats-officedocument.oleObject"/>
  <Override PartName="/xl/embeddings/oleObject23.bin" ContentType="application/vnd.openxmlformats-officedocument.oleObject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21.bin" ContentType="application/vnd.openxmlformats-officedocument.oleObject"/>
  <Override PartName="/xl/embeddings/oleObject32.bin" ContentType="application/vnd.openxmlformats-officedocument.oleObject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30.bin" ContentType="application/vnd.openxmlformats-officedocument.oleObject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tables/table7.xml" ContentType="application/vnd.openxmlformats-officedocument.spreadsheetml.table+xml"/>
  <Override PartName="/xl/embeddings/oleObject28.bin" ContentType="application/vnd.openxmlformats-officedocument.oleObject"/>
  <Override PartName="/xl/tables/table8.xml" ContentType="application/vnd.openxmlformats-officedocument.spreadsheetml.table+xml"/>
  <Override PartName="/xl/embeddings/oleObject2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tables/table5.xml" ContentType="application/vnd.openxmlformats-officedocument.spreadsheetml.table+xml"/>
  <Override PartName="/xl/embeddings/oleObject17.bin" ContentType="application/vnd.openxmlformats-officedocument.oleObject"/>
  <Override PartName="/xl/tables/table6.xml" ContentType="application/vnd.openxmlformats-officedocument.spreadsheetml.table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tables/table3.xml" ContentType="application/vnd.openxmlformats-officedocument.spreadsheetml.table+xml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tables/table1.xml" ContentType="application/vnd.openxmlformats-officedocument.spreadsheetml.table+xml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embeddings/oleObject22.bin" ContentType="application/vnd.openxmlformats-officedocument.oleObject"/>
  <Override PartName="/xl/embeddings/oleObject31.bin" ContentType="application/vnd.openxmlformats-officedocument.oleObject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embeddings/oleObject3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5100" yWindow="630" windowWidth="5550" windowHeight="6060" tabRatio="872" activeTab="9"/>
  </bookViews>
  <sheets>
    <sheet name="Données " sheetId="4" r:id="rId1"/>
    <sheet name="Podiums Indiv" sheetId="32" r:id="rId2"/>
    <sheet name="Podiums Général" sheetId="35" r:id="rId3"/>
    <sheet name="CF JF" sheetId="1" r:id="rId4"/>
    <sheet name="CG JG" sheetId="13" r:id="rId5"/>
    <sheet name="MF" sheetId="18" r:id="rId6"/>
    <sheet name="MG" sheetId="15" r:id="rId7"/>
    <sheet name="BF2" sheetId="24" r:id="rId8"/>
    <sheet name="BG2" sheetId="22" r:id="rId9"/>
    <sheet name="BF1" sheetId="26" r:id="rId10"/>
    <sheet name="BG1" sheetId="28" r:id="rId11"/>
  </sheets>
  <definedNames>
    <definedName name="_xlnm._FilterDatabase" localSheetId="9" hidden="1">'BF1'!$B$1:$F$39</definedName>
    <definedName name="_xlnm._FilterDatabase" localSheetId="7" hidden="1">'BF2'!$B$1:$F$54</definedName>
    <definedName name="_xlnm._FilterDatabase" localSheetId="10" hidden="1">'BG1'!$B$1:$F$47</definedName>
    <definedName name="_xlnm._FilterDatabase" localSheetId="8" hidden="1">'BG2'!$B$1:$F$72</definedName>
    <definedName name="_xlnm._FilterDatabase" localSheetId="3" hidden="1">'CF JF'!$B$1:$F$30</definedName>
    <definedName name="_xlnm._FilterDatabase" localSheetId="4" hidden="1">'CG JG'!$B$1:$F$30</definedName>
    <definedName name="_xlnm._FilterDatabase" localSheetId="0" hidden="1">'Données '!$A$1:$E$501</definedName>
    <definedName name="_xlnm._FilterDatabase" localSheetId="5" hidden="1">MF!$B$1:$F$43</definedName>
    <definedName name="_xlnm._FilterDatabase" localSheetId="6" hidden="1">MG!$B$1:$F$59</definedName>
    <definedName name="Cat" localSheetId="9">'Données '!$G$2:$G$501</definedName>
    <definedName name="Cat" localSheetId="7">'Données '!$G$2:$G$501</definedName>
    <definedName name="Cat" localSheetId="10">'Données '!$G$2:$G$501</definedName>
    <definedName name="Cat" localSheetId="8">'Données '!$G$2:$G$501</definedName>
    <definedName name="Cat" localSheetId="4">'Données '!$G$2:$G$501</definedName>
    <definedName name="Cat" localSheetId="5">'Données '!$G$2:$G$501</definedName>
    <definedName name="Cat" localSheetId="6">'Données '!$G$2:$G$501</definedName>
    <definedName name="Cat">'Données '!$G$2:$G$501</definedName>
    <definedName name="Catégorie" localSheetId="9">'Données '!$E$2:$E$501</definedName>
    <definedName name="Catégorie" localSheetId="7">'Données '!$E$2:$E$501</definedName>
    <definedName name="Catégorie" localSheetId="10">'Données '!$E$2:$E$501</definedName>
    <definedName name="Catégorie" localSheetId="8">'Données '!$E$2:$E$501</definedName>
    <definedName name="Catégorie" localSheetId="4">'Données '!$E$2:$E$501</definedName>
    <definedName name="Catégorie" localSheetId="5">'Données '!$E$2:$E$501</definedName>
    <definedName name="Catégorie" localSheetId="6">'Données '!$E$2:$E$501</definedName>
    <definedName name="Catégorie">'Données '!$E$2:$E$501</definedName>
    <definedName name="Class">'BF2'!$E$2:$E$54</definedName>
    <definedName name="Classe" localSheetId="9">'Données '!$D$2:$D$501</definedName>
    <definedName name="Classe" localSheetId="7">'Données '!$D$2:$D$501</definedName>
    <definedName name="Classe" localSheetId="10">'Données '!$D$2:$D$501</definedName>
    <definedName name="Classe" localSheetId="8">'Données '!$D$2:$D$501</definedName>
    <definedName name="Classe" localSheetId="4">'Données '!$D$2:$D$501</definedName>
    <definedName name="Classe" localSheetId="5">'Données '!$D$2:$D$501</definedName>
    <definedName name="Classe" localSheetId="6">'Données '!$D$2:$D$501</definedName>
    <definedName name="Classe">'Données '!$D$2:$D$501</definedName>
    <definedName name="Classes" localSheetId="9">'BF1'!$E$2:$E$39</definedName>
    <definedName name="Classes" localSheetId="7">'BF2'!$E$2:$E$54</definedName>
    <definedName name="Classes" localSheetId="10">'BG1'!$E$2:$E$47</definedName>
    <definedName name="Classes" localSheetId="8">'BG2'!$E$2:$E$72</definedName>
    <definedName name="Classes" localSheetId="4">'CG JG'!$E$2:$E$30</definedName>
    <definedName name="Classes" localSheetId="5">MF!$E$2:$E$43</definedName>
    <definedName name="Classes" localSheetId="6">MG!$E$2:$E$59</definedName>
    <definedName name="Classes">'CF JF'!$E$2:$E$30</definedName>
    <definedName name="Classes2">'BG2'!$E$2:$E$72</definedName>
    <definedName name="classes4">'BF1'!$E$2:$E$39</definedName>
    <definedName name="classes5">'BG1'!$E$2:$E$47</definedName>
    <definedName name="Clast" localSheetId="9">'BF1'!$A$2:$A$39</definedName>
    <definedName name="Clast" localSheetId="7">'BF2'!$A$2:$A$54</definedName>
    <definedName name="Clast" localSheetId="10">'BG1'!$A$2:$A$47</definedName>
    <definedName name="Clast" localSheetId="8">'BG2'!$A$2:$A$72</definedName>
    <definedName name="Clast" localSheetId="3">'CF JF'!$A$2:$A$30</definedName>
    <definedName name="Clast" localSheetId="4">'CG JG'!$A$2:$A$30</definedName>
    <definedName name="Clast" localSheetId="5">MF!$A$2:$A$43</definedName>
    <definedName name="Clast" localSheetId="6">MG!$A$2:$A$61</definedName>
    <definedName name="Clast">'Podiums Indiv'!$B$4</definedName>
    <definedName name="Dossard" localSheetId="9">'Données '!$A$2:$A$501</definedName>
    <definedName name="Dossard" localSheetId="7">'Données '!$A$2:$A$501</definedName>
    <definedName name="Dossard" localSheetId="10">'Données '!$A$2:$A$501</definedName>
    <definedName name="Dossard" localSheetId="8">'Données '!$A$2:$A$501</definedName>
    <definedName name="Dossard" localSheetId="4">'Données '!$A$2:$A$501</definedName>
    <definedName name="Dossard" localSheetId="5">'Données '!$A$2:$A$501</definedName>
    <definedName name="Dossard" localSheetId="6">'Données '!$A$2:$A$501</definedName>
    <definedName name="Dossard">'Données '!$A$2:$A$501</definedName>
    <definedName name="_xlnm.Print_Titles" localSheetId="9">'BF1'!$1:$1</definedName>
    <definedName name="_xlnm.Print_Titles" localSheetId="7">'BF2'!$1:$1</definedName>
    <definedName name="_xlnm.Print_Titles" localSheetId="10">'BG1'!$1:$1</definedName>
    <definedName name="_xlnm.Print_Titles" localSheetId="8">'BG2'!$1:$1</definedName>
    <definedName name="_xlnm.Print_Titles" localSheetId="3">'CF JF'!$1:$1</definedName>
    <definedName name="_xlnm.Print_Titles" localSheetId="4">'CG JG'!$1:$1</definedName>
    <definedName name="_xlnm.Print_Titles" localSheetId="5">MF!$1:$1</definedName>
    <definedName name="_xlnm.Print_Titles" localSheetId="6">MG!$1:$1</definedName>
    <definedName name="NOM" localSheetId="9">'Données '!$B$2:$B$501</definedName>
    <definedName name="NOM" localSheetId="7">'Données '!$B$2:$B$501</definedName>
    <definedName name="NOM" localSheetId="10">'Données '!$B$2:$B$501</definedName>
    <definedName name="NOM" localSheetId="8">'Données '!$B$2:$B$501</definedName>
    <definedName name="NOM" localSheetId="4">'Données '!$B$2:$B$501</definedName>
    <definedName name="NOM" localSheetId="5">'Données '!$B$2:$B$501</definedName>
    <definedName name="NOM" localSheetId="6">'Données '!$B$2:$B$501</definedName>
    <definedName name="NOM">'Données '!$B$2:$B$501</definedName>
    <definedName name="noms" localSheetId="9">'BF1'!$C$2:$C$39</definedName>
    <definedName name="noms" localSheetId="7">'BF2'!$C$2:$C$54</definedName>
    <definedName name="noms" localSheetId="10">'BG1'!$C$2:$C$47</definedName>
    <definedName name="noms" localSheetId="8">'BG2'!$C$2:$C$72</definedName>
    <definedName name="noms" localSheetId="4">'CG JG'!$C$2:$C$30</definedName>
    <definedName name="noms" localSheetId="5">MF!$C$2:$C$43</definedName>
    <definedName name="noms" localSheetId="6">MG!$C$2:$C$59</definedName>
    <definedName name="noms">'CF JF'!$C$2:$C$30</definedName>
    <definedName name="Plac">'BF2'!$A$2:$A$54</definedName>
    <definedName name="place" localSheetId="9">'BF1'!$A$2:$A$39</definedName>
    <definedName name="place" localSheetId="7">'BF2'!$A$2:$A$54</definedName>
    <definedName name="place" localSheetId="10">'BG1'!$A$2:$A$47</definedName>
    <definedName name="place" localSheetId="8">'BG2'!$A$2:$A$72</definedName>
    <definedName name="place" localSheetId="4">'CG JG'!$A$2:$A$30</definedName>
    <definedName name="place" localSheetId="5">MF!$A$2:$A$43</definedName>
    <definedName name="place" localSheetId="6">MG!$A$2:$A$61</definedName>
    <definedName name="place">'CF JF'!$A$2:$A$30</definedName>
    <definedName name="Place2">'BG2'!$A$2:$A$72</definedName>
    <definedName name="place4">'BF1'!$A$2:$A$39</definedName>
    <definedName name="place5">'BG1'!$A$2:$A$47</definedName>
    <definedName name="PRENOM" localSheetId="9">'Données '!$C$2:$C$501</definedName>
    <definedName name="PRENOM" localSheetId="7">'Données '!$C$2:$C$501</definedName>
    <definedName name="PRENOM" localSheetId="10">'Données '!$C$2:$C$501</definedName>
    <definedName name="PRENOM" localSheetId="8">'Données '!$C$2:$C$501</definedName>
    <definedName name="PRENOM" localSheetId="4">'Données '!$C$2:$C$501</definedName>
    <definedName name="PRENOM" localSheetId="5">'Données '!$C$2:$C$501</definedName>
    <definedName name="PRENOM" localSheetId="6">'Données '!$C$2:$C$501</definedName>
    <definedName name="PRENOM">'Données '!$C$2:$C$501</definedName>
    <definedName name="Sexe" localSheetId="9">'Données '!$F$2:$F$501</definedName>
    <definedName name="Sexe" localSheetId="7">'Données '!$F$2:$F$501</definedName>
    <definedName name="Sexe" localSheetId="10">'Données '!$F$2:$F$501</definedName>
    <definedName name="Sexe" localSheetId="8">'Données '!$F$2:$F$501</definedName>
    <definedName name="Sexe" localSheetId="4">'Données '!$F$2:$F$501</definedName>
    <definedName name="Sexe" localSheetId="5">'Données '!$F$2:$F$501</definedName>
    <definedName name="Sexe" localSheetId="6">'Données '!$F$2:$F$501</definedName>
    <definedName name="Sexe">'Données '!$F$2:$F$501</definedName>
  </definedNames>
  <calcPr calcId="124519"/>
</workbook>
</file>

<file path=xl/calcChain.xml><?xml version="1.0" encoding="utf-8"?>
<calcChain xmlns="http://schemas.openxmlformats.org/spreadsheetml/2006/main">
  <c r="A54" i="24"/>
  <c r="C54"/>
  <c r="D54"/>
  <c r="E54"/>
  <c r="F54"/>
  <c r="G54"/>
  <c r="H54"/>
  <c r="A53"/>
  <c r="C53"/>
  <c r="D53"/>
  <c r="E53"/>
  <c r="F53"/>
  <c r="G53"/>
  <c r="H53"/>
  <c r="A52"/>
  <c r="C52"/>
  <c r="D52"/>
  <c r="E52"/>
  <c r="F52"/>
  <c r="G52"/>
  <c r="H52"/>
  <c r="A51"/>
  <c r="C51"/>
  <c r="D51"/>
  <c r="E51"/>
  <c r="F51"/>
  <c r="G51"/>
  <c r="H51"/>
  <c r="A50"/>
  <c r="C50"/>
  <c r="D50"/>
  <c r="E50"/>
  <c r="F50"/>
  <c r="G50"/>
  <c r="H50"/>
  <c r="A49"/>
  <c r="C49"/>
  <c r="D49"/>
  <c r="E49"/>
  <c r="F49"/>
  <c r="G49"/>
  <c r="H49"/>
  <c r="A48"/>
  <c r="C48"/>
  <c r="D48"/>
  <c r="E48"/>
  <c r="F48"/>
  <c r="G48"/>
  <c r="H48"/>
  <c r="A47"/>
  <c r="C47"/>
  <c r="D47"/>
  <c r="E47"/>
  <c r="F47"/>
  <c r="G47"/>
  <c r="H47"/>
  <c r="A46"/>
  <c r="C46"/>
  <c r="D46"/>
  <c r="E46"/>
  <c r="F46"/>
  <c r="G46"/>
  <c r="H46"/>
  <c r="A45"/>
  <c r="C45"/>
  <c r="D45"/>
  <c r="E45"/>
  <c r="F45"/>
  <c r="G45"/>
  <c r="H45"/>
  <c r="A44"/>
  <c r="C44"/>
  <c r="D44"/>
  <c r="E44"/>
  <c r="F44"/>
  <c r="G44"/>
  <c r="H44"/>
  <c r="A43"/>
  <c r="C43"/>
  <c r="D43"/>
  <c r="E43"/>
  <c r="F43"/>
  <c r="G43"/>
  <c r="H43"/>
  <c r="A42"/>
  <c r="C42"/>
  <c r="D42"/>
  <c r="E42"/>
  <c r="F42"/>
  <c r="G42"/>
  <c r="H42"/>
  <c r="A72" i="22"/>
  <c r="C72"/>
  <c r="D72"/>
  <c r="E72"/>
  <c r="F72"/>
  <c r="G72"/>
  <c r="H72"/>
  <c r="A71"/>
  <c r="C71"/>
  <c r="D71"/>
  <c r="E71"/>
  <c r="F71"/>
  <c r="G71"/>
  <c r="H71"/>
  <c r="A70"/>
  <c r="C70"/>
  <c r="D70"/>
  <c r="E70"/>
  <c r="F70"/>
  <c r="G70"/>
  <c r="H70"/>
  <c r="A69"/>
  <c r="C69"/>
  <c r="D69"/>
  <c r="E69"/>
  <c r="F69"/>
  <c r="G69"/>
  <c r="H69"/>
  <c r="A68"/>
  <c r="C68"/>
  <c r="D68"/>
  <c r="E68"/>
  <c r="F68"/>
  <c r="G68"/>
  <c r="H68"/>
  <c r="A67"/>
  <c r="C67"/>
  <c r="D67"/>
  <c r="E67"/>
  <c r="F67"/>
  <c r="G67"/>
  <c r="H67"/>
  <c r="A66"/>
  <c r="C66"/>
  <c r="D66"/>
  <c r="E66"/>
  <c r="F66"/>
  <c r="G66"/>
  <c r="H66"/>
  <c r="A65"/>
  <c r="C65"/>
  <c r="D65"/>
  <c r="E65"/>
  <c r="F65"/>
  <c r="G65"/>
  <c r="H65"/>
  <c r="A64"/>
  <c r="C64"/>
  <c r="D64"/>
  <c r="E64"/>
  <c r="F64"/>
  <c r="G64"/>
  <c r="H64"/>
  <c r="A63"/>
  <c r="C63"/>
  <c r="D63"/>
  <c r="E63"/>
  <c r="F63"/>
  <c r="G63"/>
  <c r="H63"/>
  <c r="A62"/>
  <c r="C62"/>
  <c r="D62"/>
  <c r="E62"/>
  <c r="F62"/>
  <c r="G62"/>
  <c r="H62"/>
  <c r="A61"/>
  <c r="C61"/>
  <c r="D61"/>
  <c r="E61"/>
  <c r="F61"/>
  <c r="G61"/>
  <c r="H61"/>
  <c r="A60"/>
  <c r="C60"/>
  <c r="D60"/>
  <c r="E60"/>
  <c r="F60"/>
  <c r="G60"/>
  <c r="H60"/>
  <c r="A59"/>
  <c r="C59"/>
  <c r="D59"/>
  <c r="E59"/>
  <c r="F59"/>
  <c r="G59"/>
  <c r="H59"/>
  <c r="A58"/>
  <c r="C58"/>
  <c r="D58"/>
  <c r="E58"/>
  <c r="F58"/>
  <c r="G58"/>
  <c r="H58"/>
  <c r="A57"/>
  <c r="C57"/>
  <c r="D57"/>
  <c r="E57"/>
  <c r="F57"/>
  <c r="G57"/>
  <c r="H57"/>
  <c r="A56"/>
  <c r="C56"/>
  <c r="D56"/>
  <c r="E56"/>
  <c r="F56"/>
  <c r="G56"/>
  <c r="H56"/>
  <c r="A55"/>
  <c r="C55"/>
  <c r="D55"/>
  <c r="E55"/>
  <c r="F55"/>
  <c r="G55"/>
  <c r="H55"/>
  <c r="A54"/>
  <c r="C54"/>
  <c r="D54"/>
  <c r="E54"/>
  <c r="F54"/>
  <c r="G54"/>
  <c r="H54"/>
  <c r="A53"/>
  <c r="C53"/>
  <c r="D53"/>
  <c r="E53"/>
  <c r="F53"/>
  <c r="G53"/>
  <c r="H53"/>
  <c r="A52"/>
  <c r="C52"/>
  <c r="D52"/>
  <c r="E52"/>
  <c r="F52"/>
  <c r="G52"/>
  <c r="H52"/>
  <c r="A51"/>
  <c r="C51"/>
  <c r="D51"/>
  <c r="E51"/>
  <c r="F51"/>
  <c r="G51"/>
  <c r="H51"/>
  <c r="A50"/>
  <c r="C50"/>
  <c r="D50"/>
  <c r="E50"/>
  <c r="F50"/>
  <c r="G50"/>
  <c r="H50"/>
  <c r="A49"/>
  <c r="C49"/>
  <c r="D49"/>
  <c r="E49"/>
  <c r="F49"/>
  <c r="G49"/>
  <c r="H49"/>
  <c r="A43" i="18"/>
  <c r="C43"/>
  <c r="D43"/>
  <c r="E43"/>
  <c r="F43"/>
  <c r="G43"/>
  <c r="H43"/>
  <c r="A42"/>
  <c r="C42"/>
  <c r="D42"/>
  <c r="E42"/>
  <c r="F42"/>
  <c r="G42"/>
  <c r="H42"/>
  <c r="A41"/>
  <c r="C41"/>
  <c r="D41"/>
  <c r="E41"/>
  <c r="F41"/>
  <c r="G41"/>
  <c r="H41"/>
  <c r="G294" i="4"/>
  <c r="G295"/>
  <c r="G296"/>
  <c r="G297"/>
  <c r="A39" i="15"/>
  <c r="A15"/>
  <c r="A39" i="26"/>
  <c r="C39"/>
  <c r="D39"/>
  <c r="E39"/>
  <c r="F39"/>
  <c r="G39"/>
  <c r="A38"/>
  <c r="C38"/>
  <c r="D38"/>
  <c r="E38"/>
  <c r="F38"/>
  <c r="G38"/>
  <c r="A37"/>
  <c r="C37"/>
  <c r="D37"/>
  <c r="E37"/>
  <c r="F37"/>
  <c r="G37"/>
  <c r="A47" i="28"/>
  <c r="C47"/>
  <c r="D47"/>
  <c r="E47"/>
  <c r="F47"/>
  <c r="G47"/>
  <c r="A46"/>
  <c r="C46"/>
  <c r="D46"/>
  <c r="E46"/>
  <c r="F46"/>
  <c r="G46"/>
  <c r="A45"/>
  <c r="C45"/>
  <c r="D45"/>
  <c r="E45"/>
  <c r="F45"/>
  <c r="G45"/>
  <c r="A44"/>
  <c r="C44"/>
  <c r="D44"/>
  <c r="E44"/>
  <c r="F44"/>
  <c r="G44"/>
  <c r="M297" i="4"/>
  <c r="I296"/>
  <c r="M296"/>
  <c r="J295"/>
  <c r="N295"/>
  <c r="L294"/>
  <c r="O295"/>
  <c r="H297"/>
  <c r="L297"/>
  <c r="J296"/>
  <c r="N296"/>
  <c r="I295"/>
  <c r="M295"/>
  <c r="M294"/>
  <c r="K297"/>
  <c r="O297"/>
  <c r="K296"/>
  <c r="O296"/>
  <c r="L295"/>
  <c r="J294"/>
  <c r="N294"/>
  <c r="K294"/>
  <c r="J297"/>
  <c r="N297"/>
  <c r="L296"/>
  <c r="O294"/>
  <c r="K295"/>
  <c r="I294"/>
  <c r="C48" i="22" l="1"/>
  <c r="D48"/>
  <c r="E48"/>
  <c r="F48"/>
  <c r="G48"/>
  <c r="A48"/>
  <c r="H48"/>
  <c r="A47"/>
  <c r="C47"/>
  <c r="D47"/>
  <c r="E47"/>
  <c r="F47"/>
  <c r="G47"/>
  <c r="A46"/>
  <c r="C46"/>
  <c r="D46"/>
  <c r="E46"/>
  <c r="F46"/>
  <c r="G46"/>
  <c r="A45"/>
  <c r="C45"/>
  <c r="D45"/>
  <c r="E45"/>
  <c r="F45"/>
  <c r="G45"/>
  <c r="A44"/>
  <c r="C44"/>
  <c r="D44"/>
  <c r="E44"/>
  <c r="F44"/>
  <c r="G44"/>
  <c r="A43"/>
  <c r="C43"/>
  <c r="D43"/>
  <c r="E43"/>
  <c r="F43"/>
  <c r="G43"/>
  <c r="A61" i="15"/>
  <c r="C59"/>
  <c r="D59"/>
  <c r="E59"/>
  <c r="F59"/>
  <c r="G59"/>
  <c r="A60"/>
  <c r="C58"/>
  <c r="D58"/>
  <c r="E58"/>
  <c r="F58"/>
  <c r="G58"/>
  <c r="A59"/>
  <c r="C57"/>
  <c r="D57"/>
  <c r="E57"/>
  <c r="F57"/>
  <c r="G57"/>
  <c r="A58"/>
  <c r="C56"/>
  <c r="D56"/>
  <c r="E56"/>
  <c r="F56"/>
  <c r="G56"/>
  <c r="A57"/>
  <c r="C55"/>
  <c r="D55"/>
  <c r="E55"/>
  <c r="F55"/>
  <c r="G55"/>
  <c r="C26" i="13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G255" i="4"/>
  <c r="G251"/>
  <c r="Q2" i="28"/>
  <c r="Q2" i="26"/>
  <c r="Q2" i="22"/>
  <c r="Q2" i="24"/>
  <c r="Q2" i="15"/>
  <c r="Q2" i="18"/>
  <c r="Q2" i="13"/>
  <c r="Q2" i="1"/>
  <c r="Q22" l="1"/>
  <c r="J22"/>
  <c r="Q12" l="1"/>
  <c r="J12"/>
  <c r="J2" l="1"/>
  <c r="Q22" i="13"/>
  <c r="J22"/>
  <c r="Q12"/>
  <c r="J12"/>
  <c r="J2"/>
  <c r="Q22" i="18"/>
  <c r="J22"/>
  <c r="Q12"/>
  <c r="J12"/>
  <c r="J2"/>
  <c r="Q22" i="15"/>
  <c r="J22"/>
  <c r="Q12"/>
  <c r="J12"/>
  <c r="J2"/>
  <c r="Q22" i="24"/>
  <c r="J22"/>
  <c r="Q12"/>
  <c r="J12"/>
  <c r="J2"/>
  <c r="Q22" i="22"/>
  <c r="J22"/>
  <c r="Q12"/>
  <c r="J12"/>
  <c r="J2"/>
  <c r="Q22" i="26"/>
  <c r="J22"/>
  <c r="Q12"/>
  <c r="J12"/>
  <c r="J2"/>
  <c r="A21" i="13"/>
  <c r="A22"/>
  <c r="A23"/>
  <c r="A24"/>
  <c r="A25"/>
  <c r="A26"/>
  <c r="A27"/>
  <c r="A28"/>
  <c r="A29"/>
  <c r="A30"/>
  <c r="A56" i="15"/>
  <c r="C54"/>
  <c r="D54"/>
  <c r="E54"/>
  <c r="F54"/>
  <c r="G54"/>
  <c r="A54"/>
  <c r="A55"/>
  <c r="C52"/>
  <c r="C53"/>
  <c r="D52"/>
  <c r="D53"/>
  <c r="E52"/>
  <c r="E53"/>
  <c r="F52"/>
  <c r="F53"/>
  <c r="G52"/>
  <c r="G53"/>
  <c r="A53"/>
  <c r="C51"/>
  <c r="D51"/>
  <c r="E51"/>
  <c r="F51"/>
  <c r="G51"/>
  <c r="A52"/>
  <c r="C50"/>
  <c r="D50"/>
  <c r="E50"/>
  <c r="F50"/>
  <c r="G50"/>
  <c r="A51"/>
  <c r="C49"/>
  <c r="D49"/>
  <c r="E49"/>
  <c r="F49"/>
  <c r="G49"/>
  <c r="A50"/>
  <c r="C48"/>
  <c r="D48"/>
  <c r="E48"/>
  <c r="F48"/>
  <c r="G48"/>
  <c r="A49"/>
  <c r="C47"/>
  <c r="D47"/>
  <c r="E47"/>
  <c r="F47"/>
  <c r="G47"/>
  <c r="A48"/>
  <c r="C46"/>
  <c r="D46"/>
  <c r="E46"/>
  <c r="F46"/>
  <c r="G46"/>
  <c r="A46"/>
  <c r="A47"/>
  <c r="C44"/>
  <c r="C45"/>
  <c r="D44"/>
  <c r="D45"/>
  <c r="E44"/>
  <c r="E45"/>
  <c r="F44"/>
  <c r="F45"/>
  <c r="G44"/>
  <c r="G45"/>
  <c r="A45"/>
  <c r="C43"/>
  <c r="D43"/>
  <c r="E43"/>
  <c r="F43"/>
  <c r="G43"/>
  <c r="A44"/>
  <c r="C42"/>
  <c r="D42"/>
  <c r="E42"/>
  <c r="F42"/>
  <c r="G42"/>
  <c r="A43"/>
  <c r="C41"/>
  <c r="D41"/>
  <c r="E41"/>
  <c r="F41"/>
  <c r="G41"/>
  <c r="A42"/>
  <c r="C40"/>
  <c r="D40"/>
  <c r="E40"/>
  <c r="F40"/>
  <c r="G40"/>
  <c r="A41"/>
  <c r="C39"/>
  <c r="D39"/>
  <c r="E39"/>
  <c r="F39"/>
  <c r="G39"/>
  <c r="A40"/>
  <c r="C38"/>
  <c r="D38"/>
  <c r="E38"/>
  <c r="F38"/>
  <c r="G38"/>
  <c r="A38"/>
  <c r="C37"/>
  <c r="D37"/>
  <c r="E37"/>
  <c r="F37"/>
  <c r="G37"/>
  <c r="A36"/>
  <c r="A37"/>
  <c r="C35"/>
  <c r="C36"/>
  <c r="D35"/>
  <c r="D36"/>
  <c r="E35"/>
  <c r="E36"/>
  <c r="F35"/>
  <c r="F36"/>
  <c r="G35"/>
  <c r="G36"/>
  <c r="A35"/>
  <c r="C34"/>
  <c r="D34"/>
  <c r="E34"/>
  <c r="F34"/>
  <c r="G34"/>
  <c r="A34"/>
  <c r="C33"/>
  <c r="D33"/>
  <c r="E33"/>
  <c r="F33"/>
  <c r="G33"/>
  <c r="A33"/>
  <c r="C32"/>
  <c r="D32"/>
  <c r="E32"/>
  <c r="F32"/>
  <c r="G32"/>
  <c r="A32"/>
  <c r="C31"/>
  <c r="D31"/>
  <c r="E31"/>
  <c r="F31"/>
  <c r="G31"/>
  <c r="A31"/>
  <c r="C30"/>
  <c r="D30"/>
  <c r="E30"/>
  <c r="F30"/>
  <c r="G30"/>
  <c r="A40" i="18"/>
  <c r="C40"/>
  <c r="D40"/>
  <c r="E40"/>
  <c r="F40"/>
  <c r="G40"/>
  <c r="A39"/>
  <c r="C39"/>
  <c r="D39"/>
  <c r="E39"/>
  <c r="F39"/>
  <c r="G39"/>
  <c r="A38"/>
  <c r="C38"/>
  <c r="D38"/>
  <c r="E38"/>
  <c r="F38"/>
  <c r="G38"/>
  <c r="A37"/>
  <c r="C37"/>
  <c r="D37"/>
  <c r="E37"/>
  <c r="F37"/>
  <c r="G37"/>
  <c r="A36"/>
  <c r="C36"/>
  <c r="D36"/>
  <c r="E36"/>
  <c r="F36"/>
  <c r="G36"/>
  <c r="A35"/>
  <c r="C35"/>
  <c r="D35"/>
  <c r="E35"/>
  <c r="F35"/>
  <c r="G35"/>
  <c r="A34"/>
  <c r="C34"/>
  <c r="D34"/>
  <c r="E34"/>
  <c r="F34"/>
  <c r="G34"/>
  <c r="A33"/>
  <c r="C33"/>
  <c r="D33"/>
  <c r="E33"/>
  <c r="F33"/>
  <c r="G33"/>
  <c r="A32"/>
  <c r="C32"/>
  <c r="D32"/>
  <c r="E32"/>
  <c r="F32"/>
  <c r="G32"/>
  <c r="A31"/>
  <c r="C31"/>
  <c r="D31"/>
  <c r="E31"/>
  <c r="F31"/>
  <c r="G31"/>
  <c r="G5" l="1"/>
  <c r="A43" i="28" l="1"/>
  <c r="C43"/>
  <c r="D43"/>
  <c r="E43"/>
  <c r="F43"/>
  <c r="G43"/>
  <c r="A42" i="22"/>
  <c r="C42"/>
  <c r="D42"/>
  <c r="E42"/>
  <c r="F42"/>
  <c r="G42"/>
  <c r="A41"/>
  <c r="C41"/>
  <c r="D41"/>
  <c r="E41"/>
  <c r="F41"/>
  <c r="G41"/>
  <c r="A40"/>
  <c r="C40"/>
  <c r="D40"/>
  <c r="E40"/>
  <c r="F40"/>
  <c r="G40"/>
  <c r="A37"/>
  <c r="A38"/>
  <c r="A39"/>
  <c r="C37"/>
  <c r="C38"/>
  <c r="C39"/>
  <c r="D37"/>
  <c r="D38"/>
  <c r="D39"/>
  <c r="E37"/>
  <c r="E38"/>
  <c r="E39"/>
  <c r="F37"/>
  <c r="F38"/>
  <c r="F39"/>
  <c r="G37"/>
  <c r="G38"/>
  <c r="G39"/>
  <c r="A36"/>
  <c r="C36"/>
  <c r="D36"/>
  <c r="E36"/>
  <c r="F36"/>
  <c r="G36"/>
  <c r="A35"/>
  <c r="C35"/>
  <c r="D35"/>
  <c r="E35"/>
  <c r="F35"/>
  <c r="G35"/>
  <c r="A34"/>
  <c r="C34"/>
  <c r="D34"/>
  <c r="E34"/>
  <c r="F34"/>
  <c r="G34"/>
  <c r="A33"/>
  <c r="C33"/>
  <c r="D33"/>
  <c r="E33"/>
  <c r="F33"/>
  <c r="G33"/>
  <c r="A32"/>
  <c r="A31"/>
  <c r="A41" i="24"/>
  <c r="C41"/>
  <c r="D41"/>
  <c r="E41"/>
  <c r="F41"/>
  <c r="G41"/>
  <c r="H41"/>
  <c r="A40"/>
  <c r="C40"/>
  <c r="D40"/>
  <c r="E40"/>
  <c r="F40"/>
  <c r="G40"/>
  <c r="H40"/>
  <c r="A39"/>
  <c r="C39"/>
  <c r="D39"/>
  <c r="E39"/>
  <c r="F39"/>
  <c r="G39"/>
  <c r="H39"/>
  <c r="A37"/>
  <c r="A38"/>
  <c r="C37"/>
  <c r="C38"/>
  <c r="D37"/>
  <c r="D38"/>
  <c r="E37"/>
  <c r="E38"/>
  <c r="F37"/>
  <c r="F38"/>
  <c r="G37"/>
  <c r="G38"/>
  <c r="H38"/>
  <c r="A36"/>
  <c r="C36"/>
  <c r="D36"/>
  <c r="E36"/>
  <c r="F36"/>
  <c r="G36"/>
  <c r="A35"/>
  <c r="C35"/>
  <c r="D35"/>
  <c r="E35"/>
  <c r="F35"/>
  <c r="G35"/>
  <c r="A34"/>
  <c r="C34"/>
  <c r="D34"/>
  <c r="E34"/>
  <c r="F34"/>
  <c r="G34"/>
  <c r="A33"/>
  <c r="C33"/>
  <c r="D33"/>
  <c r="E33"/>
  <c r="F33"/>
  <c r="G33"/>
  <c r="A32"/>
  <c r="C32"/>
  <c r="D32"/>
  <c r="E32"/>
  <c r="F32"/>
  <c r="G32"/>
  <c r="A31"/>
  <c r="C31"/>
  <c r="D31"/>
  <c r="E31"/>
  <c r="F31"/>
  <c r="G31"/>
  <c r="A42" i="28"/>
  <c r="C42"/>
  <c r="D42"/>
  <c r="E42"/>
  <c r="F42"/>
  <c r="G42"/>
  <c r="A40"/>
  <c r="A41"/>
  <c r="A39"/>
  <c r="A38"/>
  <c r="A37"/>
  <c r="A36"/>
  <c r="A35"/>
  <c r="A34"/>
  <c r="A33"/>
  <c r="A31"/>
  <c r="A32"/>
  <c r="A35" i="26"/>
  <c r="A36"/>
  <c r="C35"/>
  <c r="C36"/>
  <c r="D35"/>
  <c r="D36"/>
  <c r="E35"/>
  <c r="E36"/>
  <c r="F35"/>
  <c r="F36"/>
  <c r="G35"/>
  <c r="G36"/>
  <c r="A34"/>
  <c r="C34"/>
  <c r="D34"/>
  <c r="E34"/>
  <c r="F34"/>
  <c r="G34"/>
  <c r="A33"/>
  <c r="C33"/>
  <c r="D33"/>
  <c r="E33"/>
  <c r="F33"/>
  <c r="G33"/>
  <c r="A32"/>
  <c r="C32"/>
  <c r="D32"/>
  <c r="E32"/>
  <c r="F32"/>
  <c r="G32"/>
  <c r="A31"/>
  <c r="C31"/>
  <c r="D31"/>
  <c r="E31"/>
  <c r="F31"/>
  <c r="G31"/>
  <c r="J2" i="28" l="1"/>
  <c r="G2" i="4" l="1"/>
  <c r="G3"/>
  <c r="H31" i="26" s="1"/>
  <c r="G4" i="4"/>
  <c r="G5"/>
  <c r="G6"/>
  <c r="G7"/>
  <c r="G8"/>
  <c r="G9"/>
  <c r="G10"/>
  <c r="G11"/>
  <c r="G12"/>
  <c r="G13"/>
  <c r="G14"/>
  <c r="H40" i="22" s="1"/>
  <c r="G15" i="4"/>
  <c r="G16"/>
  <c r="H37" i="22" s="1"/>
  <c r="G17" i="4"/>
  <c r="G18"/>
  <c r="G19"/>
  <c r="G20"/>
  <c r="G21"/>
  <c r="G22"/>
  <c r="G23"/>
  <c r="G24"/>
  <c r="H35" i="24" s="1"/>
  <c r="G25" i="4"/>
  <c r="G26"/>
  <c r="G27"/>
  <c r="G28"/>
  <c r="G29"/>
  <c r="G30"/>
  <c r="G31"/>
  <c r="G32"/>
  <c r="G33"/>
  <c r="G34"/>
  <c r="G35"/>
  <c r="G36"/>
  <c r="G37"/>
  <c r="H31" i="15" s="1"/>
  <c r="G38" i="4"/>
  <c r="H46" i="15" s="1"/>
  <c r="G39" i="4"/>
  <c r="G40"/>
  <c r="G41"/>
  <c r="G42"/>
  <c r="G43"/>
  <c r="G44"/>
  <c r="H37" i="18" s="1"/>
  <c r="G45" i="4"/>
  <c r="H32" i="18" s="1"/>
  <c r="G46" i="4"/>
  <c r="H38" i="18" s="1"/>
  <c r="G47" i="4"/>
  <c r="G48"/>
  <c r="H47" i="15" s="1"/>
  <c r="G49" i="4"/>
  <c r="H31" i="18" s="1"/>
  <c r="G50" i="4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H25" i="13" s="1"/>
  <c r="G73" i="4"/>
  <c r="H26" i="13" s="1"/>
  <c r="G74" i="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H36" i="22" s="1"/>
  <c r="G111" i="4"/>
  <c r="G112"/>
  <c r="G113"/>
  <c r="G114"/>
  <c r="G115"/>
  <c r="G116"/>
  <c r="G117"/>
  <c r="H34" i="24" s="1"/>
  <c r="G118" i="4"/>
  <c r="H32" i="24" s="1"/>
  <c r="G119" i="4"/>
  <c r="G120"/>
  <c r="G121"/>
  <c r="G122"/>
  <c r="G123"/>
  <c r="G124"/>
  <c r="G125"/>
  <c r="H34" i="28" s="1"/>
  <c r="G126" i="4"/>
  <c r="G127"/>
  <c r="G128"/>
  <c r="G129"/>
  <c r="G130"/>
  <c r="G131"/>
  <c r="G132"/>
  <c r="G133"/>
  <c r="G134"/>
  <c r="G135"/>
  <c r="G136"/>
  <c r="G137"/>
  <c r="G138"/>
  <c r="H34" i="26" s="1"/>
  <c r="G139" i="4"/>
  <c r="G140"/>
  <c r="G141"/>
  <c r="G142"/>
  <c r="G143"/>
  <c r="G144"/>
  <c r="G145"/>
  <c r="G146"/>
  <c r="G147"/>
  <c r="H50" i="15" s="1"/>
  <c r="G148" i="4"/>
  <c r="H45" i="15" s="1"/>
  <c r="G149" i="4"/>
  <c r="G150"/>
  <c r="G151"/>
  <c r="G152"/>
  <c r="G153"/>
  <c r="G154"/>
  <c r="G155"/>
  <c r="G156"/>
  <c r="G157"/>
  <c r="G158"/>
  <c r="G159"/>
  <c r="G160"/>
  <c r="G161"/>
  <c r="H22" i="13" s="1"/>
  <c r="G162" i="4"/>
  <c r="G163"/>
  <c r="G164"/>
  <c r="G165"/>
  <c r="G166"/>
  <c r="G167"/>
  <c r="G168"/>
  <c r="G169"/>
  <c r="G170"/>
  <c r="G171"/>
  <c r="G172"/>
  <c r="G173"/>
  <c r="G174"/>
  <c r="G175"/>
  <c r="G176"/>
  <c r="G177"/>
  <c r="G178"/>
  <c r="H38" i="15" s="1"/>
  <c r="G179" i="4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H36" i="15" s="1"/>
  <c r="G215" i="4"/>
  <c r="G216"/>
  <c r="G217"/>
  <c r="G218"/>
  <c r="G219"/>
  <c r="G220"/>
  <c r="G221"/>
  <c r="G222"/>
  <c r="G223"/>
  <c r="G224"/>
  <c r="H42" i="22" s="1"/>
  <c r="G225" i="4"/>
  <c r="G226"/>
  <c r="G227"/>
  <c r="H32" i="15" s="1"/>
  <c r="G228" i="4"/>
  <c r="G229"/>
  <c r="G230"/>
  <c r="G231"/>
  <c r="G232"/>
  <c r="G233"/>
  <c r="G234"/>
  <c r="G235"/>
  <c r="G236"/>
  <c r="H5" i="18" s="1"/>
  <c r="G237" i="4"/>
  <c r="G238"/>
  <c r="G239"/>
  <c r="G240"/>
  <c r="G241"/>
  <c r="G242"/>
  <c r="G243"/>
  <c r="G244"/>
  <c r="G245"/>
  <c r="G246"/>
  <c r="G247"/>
  <c r="G248"/>
  <c r="G249"/>
  <c r="G250"/>
  <c r="G252"/>
  <c r="G253"/>
  <c r="H21" i="13" s="1"/>
  <c r="G254" i="4"/>
  <c r="G256"/>
  <c r="G257"/>
  <c r="G258"/>
  <c r="G259"/>
  <c r="G260"/>
  <c r="G261"/>
  <c r="H61" i="15" s="1"/>
  <c r="G262" i="4"/>
  <c r="H49" i="15" s="1"/>
  <c r="G263" i="4"/>
  <c r="G264"/>
  <c r="H35" i="15" s="1"/>
  <c r="G265" i="4"/>
  <c r="H39" i="18" s="1"/>
  <c r="G266" i="4"/>
  <c r="G267"/>
  <c r="H36" i="24" s="1"/>
  <c r="G268" i="4"/>
  <c r="H59" i="15" s="1"/>
  <c r="G269" i="4"/>
  <c r="H52" i="15" s="1"/>
  <c r="G270" i="4"/>
  <c r="H58" i="15" s="1"/>
  <c r="G271" i="4"/>
  <c r="G272"/>
  <c r="G273"/>
  <c r="G274"/>
  <c r="G275"/>
  <c r="H60" i="15" s="1"/>
  <c r="G276" i="4"/>
  <c r="G277"/>
  <c r="H57" i="15" s="1"/>
  <c r="G278" i="4"/>
  <c r="G279"/>
  <c r="H48" i="15" s="1"/>
  <c r="G280" i="4"/>
  <c r="G281"/>
  <c r="H41" i="22" s="1"/>
  <c r="G282" i="4"/>
  <c r="G283"/>
  <c r="H31" i="28" s="1"/>
  <c r="G284" i="4"/>
  <c r="G285"/>
  <c r="G286"/>
  <c r="G287"/>
  <c r="G288"/>
  <c r="G289"/>
  <c r="G290"/>
  <c r="G291"/>
  <c r="G292"/>
  <c r="G293"/>
  <c r="G298"/>
  <c r="G299"/>
  <c r="G300"/>
  <c r="G301"/>
  <c r="G302"/>
  <c r="H36" i="26" s="1"/>
  <c r="G303" i="4"/>
  <c r="G304"/>
  <c r="G305"/>
  <c r="H33" i="26" s="1"/>
  <c r="G306" i="4"/>
  <c r="G307"/>
  <c r="G308"/>
  <c r="G309"/>
  <c r="H32" i="28" s="1"/>
  <c r="G310" i="4"/>
  <c r="H46" i="22" s="1"/>
  <c r="G311" i="4"/>
  <c r="G312"/>
  <c r="H33" i="28" s="1"/>
  <c r="G313" i="4"/>
  <c r="G314"/>
  <c r="G315"/>
  <c r="G316"/>
  <c r="G317"/>
  <c r="G318"/>
  <c r="H34" i="22" s="1"/>
  <c r="G319" i="4"/>
  <c r="H38" i="22" s="1"/>
  <c r="G320" i="4"/>
  <c r="H39" i="22" s="1"/>
  <c r="G321" i="4"/>
  <c r="H44" i="22" s="1"/>
  <c r="G322" i="4"/>
  <c r="H56" i="15" s="1"/>
  <c r="G323" i="4"/>
  <c r="H32" i="22" s="1"/>
  <c r="G324" i="4"/>
  <c r="G325"/>
  <c r="H37" i="24" s="1"/>
  <c r="G326" i="4"/>
  <c r="G327"/>
  <c r="G328"/>
  <c r="G329"/>
  <c r="G330"/>
  <c r="G331"/>
  <c r="G332"/>
  <c r="G333"/>
  <c r="G334"/>
  <c r="G335"/>
  <c r="H55" i="15" s="1"/>
  <c r="G336" i="4"/>
  <c r="G337"/>
  <c r="G338"/>
  <c r="H43" i="15" s="1"/>
  <c r="G339" i="4"/>
  <c r="H44" i="15" s="1"/>
  <c r="G340" i="4"/>
  <c r="H15" i="15" s="1"/>
  <c r="G341" i="4"/>
  <c r="G342"/>
  <c r="H41" i="15" s="1"/>
  <c r="G343" i="4"/>
  <c r="H54" i="15" s="1"/>
  <c r="G344" i="4"/>
  <c r="H53" i="15" s="1"/>
  <c r="G345" i="4"/>
  <c r="G346"/>
  <c r="H40" i="18" s="1"/>
  <c r="G347" i="4"/>
  <c r="G348"/>
  <c r="H33" i="18" s="1"/>
  <c r="G349" i="4"/>
  <c r="G350"/>
  <c r="G351"/>
  <c r="G352"/>
  <c r="H27" i="13" s="1"/>
  <c r="G353" i="4"/>
  <c r="H23" i="13" s="1"/>
  <c r="G354" i="4"/>
  <c r="H30" i="13" s="1"/>
  <c r="G355" i="4"/>
  <c r="H29" i="13" s="1"/>
  <c r="G356" i="4"/>
  <c r="H28" i="13" s="1"/>
  <c r="G357" i="4"/>
  <c r="G358"/>
  <c r="G359"/>
  <c r="G360"/>
  <c r="H34" i="15" s="1"/>
  <c r="G361" i="4"/>
  <c r="H40" i="28" s="1"/>
  <c r="G362" i="4"/>
  <c r="H38" i="26" s="1"/>
  <c r="G363" i="4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H32" i="26" s="1"/>
  <c r="G403" i="4"/>
  <c r="G404"/>
  <c r="G405"/>
  <c r="G406"/>
  <c r="G407"/>
  <c r="G408"/>
  <c r="H45" i="28" s="1"/>
  <c r="G409" i="4"/>
  <c r="H46" i="28" s="1"/>
  <c r="G410" i="4"/>
  <c r="H41" i="28" s="1"/>
  <c r="G411" i="4"/>
  <c r="G412"/>
  <c r="H35" i="28" s="1"/>
  <c r="G413" i="4"/>
  <c r="H38" i="28" s="1"/>
  <c r="G414" i="4"/>
  <c r="H37" i="28" s="1"/>
  <c r="G415" i="4"/>
  <c r="H36" i="28" s="1"/>
  <c r="G416" i="4"/>
  <c r="H42" i="28" s="1"/>
  <c r="G417" i="4"/>
  <c r="H44" i="28" s="1"/>
  <c r="G418" i="4"/>
  <c r="H47" i="28" s="1"/>
  <c r="G419" i="4"/>
  <c r="G420"/>
  <c r="G421"/>
  <c r="G422"/>
  <c r="G423"/>
  <c r="G424"/>
  <c r="G425"/>
  <c r="G426"/>
  <c r="H33" i="24" s="1"/>
  <c r="G427" i="4"/>
  <c r="H31" i="24" s="1"/>
  <c r="G428" i="4"/>
  <c r="H31" i="22" s="1"/>
  <c r="G429" i="4"/>
  <c r="G430"/>
  <c r="G431"/>
  <c r="H35" i="22" s="1"/>
  <c r="G432" i="4"/>
  <c r="G433"/>
  <c r="H33" i="22" s="1"/>
  <c r="G434" i="4"/>
  <c r="H45" i="22" s="1"/>
  <c r="G435" i="4"/>
  <c r="H47" i="22" s="1"/>
  <c r="G436" i="4"/>
  <c r="G437"/>
  <c r="H36" i="18" s="1"/>
  <c r="G438" i="4"/>
  <c r="H35" i="18" s="1"/>
  <c r="G439" i="4"/>
  <c r="H34" i="18" s="1"/>
  <c r="G440" i="4"/>
  <c r="G441"/>
  <c r="H42" i="15" s="1"/>
  <c r="G442" i="4"/>
  <c r="H37" i="15" s="1"/>
  <c r="G443" i="4"/>
  <c r="G444"/>
  <c r="G445"/>
  <c r="H33" i="15" s="1"/>
  <c r="G446" i="4"/>
  <c r="H43" i="22" s="1"/>
  <c r="G447" i="4"/>
  <c r="G448"/>
  <c r="H37" i="26" s="1"/>
  <c r="G449" i="4"/>
  <c r="G450"/>
  <c r="H35" i="26" s="1"/>
  <c r="G451" i="4"/>
  <c r="H39" i="26" s="1"/>
  <c r="G452" i="4"/>
  <c r="H39" i="28" s="1"/>
  <c r="G453" i="4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H39" i="15" l="1"/>
  <c r="H40"/>
  <c r="H43" i="28"/>
  <c r="H24" i="13"/>
  <c r="H51" i="15"/>
  <c r="A39" i="35"/>
  <c r="C40" s="1"/>
  <c r="D40" s="1"/>
  <c r="A37"/>
  <c r="C38" s="1"/>
  <c r="D38" s="1"/>
  <c r="A35"/>
  <c r="C36" s="1"/>
  <c r="D36" s="1"/>
  <c r="A33"/>
  <c r="C34" s="1"/>
  <c r="D34" s="1"/>
  <c r="A31"/>
  <c r="C32" s="1"/>
  <c r="D32" s="1"/>
  <c r="A29"/>
  <c r="C30" s="1"/>
  <c r="D30" s="1"/>
  <c r="A14"/>
  <c r="C15" s="1"/>
  <c r="A16"/>
  <c r="A18"/>
  <c r="A20"/>
  <c r="A22"/>
  <c r="A24"/>
  <c r="C39" l="1"/>
  <c r="D39" s="1"/>
  <c r="C29"/>
  <c r="D29" s="1"/>
  <c r="C35"/>
  <c r="D35" s="1"/>
  <c r="C31"/>
  <c r="D31" s="1"/>
  <c r="C37"/>
  <c r="D37" s="1"/>
  <c r="C33"/>
  <c r="D33" s="1"/>
  <c r="H2" i="18" l="1"/>
  <c r="C10" i="1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C19"/>
  <c r="D19"/>
  <c r="E19"/>
  <c r="F19"/>
  <c r="G19"/>
  <c r="H19"/>
  <c r="C20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K22" i="32" l="1"/>
  <c r="D9" i="35" l="1"/>
  <c r="C22"/>
  <c r="D22" s="1"/>
  <c r="C20"/>
  <c r="D20" s="1"/>
  <c r="C18"/>
  <c r="D18" s="1"/>
  <c r="C16"/>
  <c r="D16" s="1"/>
  <c r="D15"/>
  <c r="Q22" i="28"/>
  <c r="J22"/>
  <c r="Q12"/>
  <c r="J12"/>
  <c r="C25" i="35" l="1"/>
  <c r="D25" s="1"/>
  <c r="C24"/>
  <c r="D24" s="1"/>
  <c r="D8"/>
  <c r="C23"/>
  <c r="D23" s="1"/>
  <c r="C21"/>
  <c r="D21" s="1"/>
  <c r="D7"/>
  <c r="D6"/>
  <c r="C19"/>
  <c r="D19" s="1"/>
  <c r="D5"/>
  <c r="C17"/>
  <c r="D17" s="1"/>
  <c r="C14"/>
  <c r="D14" s="1"/>
  <c r="D4"/>
  <c r="E6" i="13" l="1"/>
  <c r="A2" l="1"/>
  <c r="A6" i="1" l="1"/>
  <c r="A7"/>
  <c r="A8"/>
  <c r="A9"/>
  <c r="C2"/>
  <c r="D2"/>
  <c r="E2"/>
  <c r="F2"/>
  <c r="G2"/>
  <c r="H2"/>
  <c r="C3"/>
  <c r="D3"/>
  <c r="E3"/>
  <c r="F3"/>
  <c r="G3"/>
  <c r="H3"/>
  <c r="C4"/>
  <c r="D4"/>
  <c r="E4"/>
  <c r="F4"/>
  <c r="G4"/>
  <c r="H4"/>
  <c r="C5"/>
  <c r="D5"/>
  <c r="E5"/>
  <c r="F5"/>
  <c r="G5"/>
  <c r="H5"/>
  <c r="C6"/>
  <c r="D6"/>
  <c r="E6"/>
  <c r="F6"/>
  <c r="G6"/>
  <c r="H6"/>
  <c r="C7"/>
  <c r="D7"/>
  <c r="E7"/>
  <c r="F7"/>
  <c r="G7"/>
  <c r="H7"/>
  <c r="C8"/>
  <c r="D8"/>
  <c r="E8"/>
  <c r="F8"/>
  <c r="G8"/>
  <c r="H8"/>
  <c r="C9"/>
  <c r="D9"/>
  <c r="E9"/>
  <c r="F9"/>
  <c r="G9"/>
  <c r="H9"/>
  <c r="H2" i="28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C29" i="26"/>
  <c r="C30"/>
  <c r="D29"/>
  <c r="D30"/>
  <c r="E29"/>
  <c r="E30"/>
  <c r="F29"/>
  <c r="F30"/>
  <c r="G29"/>
  <c r="G30"/>
  <c r="H29"/>
  <c r="H30"/>
  <c r="H2" i="22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C28" i="24"/>
  <c r="C29"/>
  <c r="C30"/>
  <c r="D28"/>
  <c r="D29"/>
  <c r="D30"/>
  <c r="E28"/>
  <c r="E29"/>
  <c r="E30"/>
  <c r="F28"/>
  <c r="F29"/>
  <c r="F30"/>
  <c r="G28"/>
  <c r="G29"/>
  <c r="G30"/>
  <c r="H2"/>
  <c r="H3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C2" i="15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D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E2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F2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G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H2"/>
  <c r="H3"/>
  <c r="H4"/>
  <c r="H5"/>
  <c r="H6"/>
  <c r="H7"/>
  <c r="H8"/>
  <c r="H9"/>
  <c r="H10"/>
  <c r="H11"/>
  <c r="H12"/>
  <c r="H13"/>
  <c r="H14"/>
  <c r="H16"/>
  <c r="H17"/>
  <c r="H18"/>
  <c r="H19"/>
  <c r="H20"/>
  <c r="H21"/>
  <c r="H22"/>
  <c r="H23"/>
  <c r="H24"/>
  <c r="H25"/>
  <c r="H26"/>
  <c r="H27"/>
  <c r="H28"/>
  <c r="H29"/>
  <c r="H30"/>
  <c r="H30" i="18"/>
  <c r="G30"/>
  <c r="F30"/>
  <c r="E30"/>
  <c r="D30"/>
  <c r="C30"/>
  <c r="H29"/>
  <c r="G29"/>
  <c r="F29"/>
  <c r="E29"/>
  <c r="D29"/>
  <c r="C29"/>
  <c r="H28"/>
  <c r="G28"/>
  <c r="F28"/>
  <c r="E28"/>
  <c r="D28"/>
  <c r="C28"/>
  <c r="H27"/>
  <c r="G27"/>
  <c r="F27"/>
  <c r="E27"/>
  <c r="D27"/>
  <c r="C27"/>
  <c r="H26"/>
  <c r="G26"/>
  <c r="F26"/>
  <c r="E26"/>
  <c r="D26"/>
  <c r="C26"/>
  <c r="H25"/>
  <c r="G25"/>
  <c r="F25"/>
  <c r="E25"/>
  <c r="D25"/>
  <c r="C25"/>
  <c r="H24"/>
  <c r="G24"/>
  <c r="F24"/>
  <c r="E24"/>
  <c r="D24"/>
  <c r="C24"/>
  <c r="H23"/>
  <c r="G23"/>
  <c r="F23"/>
  <c r="E23"/>
  <c r="D23"/>
  <c r="C23"/>
  <c r="H22"/>
  <c r="G22"/>
  <c r="F22"/>
  <c r="E22"/>
  <c r="D22"/>
  <c r="C22"/>
  <c r="H21"/>
  <c r="G21"/>
  <c r="F21"/>
  <c r="E21"/>
  <c r="D21"/>
  <c r="C21"/>
  <c r="H20"/>
  <c r="G20"/>
  <c r="F20"/>
  <c r="E20"/>
  <c r="D20"/>
  <c r="C20"/>
  <c r="H19"/>
  <c r="G19"/>
  <c r="F19"/>
  <c r="E19"/>
  <c r="D19"/>
  <c r="C19"/>
  <c r="H18"/>
  <c r="G18"/>
  <c r="F18"/>
  <c r="E18"/>
  <c r="D18"/>
  <c r="C18"/>
  <c r="H17"/>
  <c r="G17"/>
  <c r="F17"/>
  <c r="E17"/>
  <c r="D17"/>
  <c r="C17"/>
  <c r="H16"/>
  <c r="G16"/>
  <c r="F16"/>
  <c r="E16"/>
  <c r="D16"/>
  <c r="C16"/>
  <c r="H15"/>
  <c r="G15"/>
  <c r="F15"/>
  <c r="E15"/>
  <c r="D15"/>
  <c r="C15"/>
  <c r="H14"/>
  <c r="G14"/>
  <c r="F14"/>
  <c r="E14"/>
  <c r="D14"/>
  <c r="C14"/>
  <c r="H13"/>
  <c r="G13"/>
  <c r="F13"/>
  <c r="E13"/>
  <c r="D13"/>
  <c r="C13"/>
  <c r="H12"/>
  <c r="G12"/>
  <c r="F12"/>
  <c r="E12"/>
  <c r="D12"/>
  <c r="C12"/>
  <c r="H11"/>
  <c r="G11"/>
  <c r="F11"/>
  <c r="E11"/>
  <c r="D11"/>
  <c r="C11"/>
  <c r="H10"/>
  <c r="G10"/>
  <c r="F10"/>
  <c r="E10"/>
  <c r="D10"/>
  <c r="C10"/>
  <c r="H9"/>
  <c r="G9"/>
  <c r="F9"/>
  <c r="E9"/>
  <c r="D9"/>
  <c r="C9"/>
  <c r="H8"/>
  <c r="G8"/>
  <c r="F8"/>
  <c r="E8"/>
  <c r="D8"/>
  <c r="C8"/>
  <c r="H7"/>
  <c r="G7"/>
  <c r="F7"/>
  <c r="E7"/>
  <c r="D7"/>
  <c r="C7"/>
  <c r="H6"/>
  <c r="G6"/>
  <c r="F6"/>
  <c r="E6"/>
  <c r="D6"/>
  <c r="C6"/>
  <c r="F5"/>
  <c r="E5"/>
  <c r="D5"/>
  <c r="C5"/>
  <c r="H4"/>
  <c r="G4"/>
  <c r="F4"/>
  <c r="E4"/>
  <c r="D4"/>
  <c r="C4"/>
  <c r="H3"/>
  <c r="G3"/>
  <c r="F3"/>
  <c r="E3"/>
  <c r="D3"/>
  <c r="C3"/>
  <c r="G2"/>
  <c r="F2"/>
  <c r="E2"/>
  <c r="D2"/>
  <c r="C2"/>
  <c r="C3" i="13"/>
  <c r="D3"/>
  <c r="E3"/>
  <c r="F3"/>
  <c r="G3"/>
  <c r="H3"/>
  <c r="C4"/>
  <c r="D4"/>
  <c r="E4"/>
  <c r="F4"/>
  <c r="G4"/>
  <c r="H4"/>
  <c r="C5"/>
  <c r="D5"/>
  <c r="E5"/>
  <c r="F5"/>
  <c r="G5"/>
  <c r="H5"/>
  <c r="C6"/>
  <c r="D6"/>
  <c r="F6"/>
  <c r="G6"/>
  <c r="H6"/>
  <c r="C7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C19"/>
  <c r="D19"/>
  <c r="E19"/>
  <c r="F19"/>
  <c r="G19"/>
  <c r="H19"/>
  <c r="C20"/>
  <c r="D20"/>
  <c r="E20"/>
  <c r="F20"/>
  <c r="G20"/>
  <c r="H20"/>
  <c r="F2"/>
  <c r="E2"/>
  <c r="D2"/>
  <c r="H2"/>
  <c r="G2"/>
  <c r="C2"/>
  <c r="A3" i="1" l="1"/>
  <c r="A4"/>
  <c r="A5"/>
  <c r="H294" i="4"/>
  <c r="H295"/>
  <c r="P294" l="1"/>
  <c r="P295"/>
  <c r="A2" i="1"/>
  <c r="H296" i="4"/>
  <c r="P296" l="1"/>
  <c r="B11" i="32" a="1"/>
  <c r="B11" s="1"/>
  <c r="B22" a="1"/>
  <c r="B22" s="1"/>
  <c r="B12" a="1"/>
  <c r="B12" s="1"/>
  <c r="B24" a="1"/>
  <c r="B24" s="1"/>
  <c r="B10" a="1"/>
  <c r="B10" s="1"/>
  <c r="B23" a="1"/>
  <c r="B23" s="1"/>
  <c r="A18" i="13"/>
  <c r="A19"/>
  <c r="A20"/>
  <c r="A30" i="28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A30" i="26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A30" i="22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A30" i="24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A30" i="15"/>
  <c r="A29"/>
  <c r="A28"/>
  <c r="A27"/>
  <c r="A26"/>
  <c r="A25"/>
  <c r="A24"/>
  <c r="A23"/>
  <c r="A22"/>
  <c r="A21"/>
  <c r="A20"/>
  <c r="A19"/>
  <c r="A18"/>
  <c r="A17"/>
  <c r="A16"/>
  <c r="A14"/>
  <c r="A13"/>
  <c r="A12"/>
  <c r="A11"/>
  <c r="A10"/>
  <c r="A9"/>
  <c r="A8"/>
  <c r="A7"/>
  <c r="A6"/>
  <c r="A5"/>
  <c r="A4"/>
  <c r="A3"/>
  <c r="A2"/>
  <c r="A3" i="18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2"/>
  <c r="A3" i="13"/>
  <c r="A4"/>
  <c r="A5"/>
  <c r="A6"/>
  <c r="A7"/>
  <c r="A8"/>
  <c r="A9"/>
  <c r="A10"/>
  <c r="A11"/>
  <c r="A12"/>
  <c r="A13"/>
  <c r="A14"/>
  <c r="A15"/>
  <c r="A16"/>
  <c r="A17"/>
  <c r="I297" i="4"/>
  <c r="P297" l="1"/>
  <c r="B52" i="32" a="1"/>
  <c r="B52" s="1"/>
  <c r="D52" s="1"/>
  <c r="B53" a="1"/>
  <c r="B53" s="1"/>
  <c r="B54" a="1"/>
  <c r="B54" s="1"/>
  <c r="B58" a="1"/>
  <c r="B58" s="1"/>
  <c r="B59" a="1"/>
  <c r="B59" s="1"/>
  <c r="B60" a="1"/>
  <c r="B60" s="1"/>
  <c r="B41" a="1"/>
  <c r="B41" s="1"/>
  <c r="B42" a="1"/>
  <c r="B42" s="1"/>
  <c r="B40" a="1"/>
  <c r="B40" s="1"/>
  <c r="B29" a="1"/>
  <c r="B29" s="1"/>
  <c r="H29" s="1"/>
  <c r="B30" a="1"/>
  <c r="B30" s="1"/>
  <c r="B28" a="1"/>
  <c r="B28" s="1"/>
  <c r="B35" a="1"/>
  <c r="B35" s="1"/>
  <c r="B36" a="1"/>
  <c r="B36" s="1"/>
  <c r="B34" a="1"/>
  <c r="B34" s="1"/>
  <c r="B6" a="1"/>
  <c r="B6" s="1"/>
  <c r="B17" a="1"/>
  <c r="B17" s="1"/>
  <c r="B5" a="1"/>
  <c r="B5" s="1"/>
  <c r="B18" a="1"/>
  <c r="B18" s="1"/>
  <c r="B4" a="1"/>
  <c r="B4" s="1"/>
  <c r="B16" a="1"/>
  <c r="B16" s="1"/>
  <c r="C11"/>
  <c r="F11"/>
  <c r="G11"/>
  <c r="H11"/>
  <c r="E11"/>
  <c r="D11"/>
  <c r="H10"/>
  <c r="D10"/>
  <c r="G10"/>
  <c r="F10"/>
  <c r="E10"/>
  <c r="C10"/>
  <c r="H12"/>
  <c r="G12"/>
  <c r="E12"/>
  <c r="D12"/>
  <c r="F12"/>
  <c r="C12"/>
  <c r="E29" l="1"/>
  <c r="G52"/>
  <c r="H52"/>
  <c r="D29"/>
  <c r="C29"/>
  <c r="F29"/>
  <c r="C52"/>
  <c r="G54"/>
  <c r="E54"/>
  <c r="H54"/>
  <c r="C54"/>
  <c r="F54"/>
  <c r="D54"/>
  <c r="F52"/>
  <c r="E52"/>
  <c r="F53"/>
  <c r="D53"/>
  <c r="H53"/>
  <c r="E53"/>
  <c r="C53"/>
  <c r="G53"/>
  <c r="E41"/>
  <c r="C41"/>
  <c r="D41"/>
  <c r="F41"/>
  <c r="G41"/>
  <c r="H41"/>
  <c r="C40"/>
  <c r="F40"/>
  <c r="H40"/>
  <c r="E40"/>
  <c r="D40"/>
  <c r="G40"/>
  <c r="E42"/>
  <c r="D42"/>
  <c r="G42"/>
  <c r="F42"/>
  <c r="C42"/>
  <c r="H42"/>
  <c r="D28"/>
  <c r="E28"/>
  <c r="F28"/>
  <c r="C28"/>
  <c r="G28"/>
  <c r="H28"/>
  <c r="G29"/>
  <c r="D30"/>
  <c r="C30"/>
  <c r="H30"/>
  <c r="G30"/>
  <c r="E30"/>
  <c r="F30"/>
  <c r="F59"/>
  <c r="G59"/>
  <c r="H59"/>
  <c r="E59"/>
  <c r="C59"/>
  <c r="D59"/>
  <c r="G58"/>
  <c r="E58"/>
  <c r="H58"/>
  <c r="F58"/>
  <c r="D58"/>
  <c r="C58"/>
  <c r="F60"/>
  <c r="G60"/>
  <c r="C60"/>
  <c r="E60"/>
  <c r="H60"/>
  <c r="D60"/>
  <c r="G35"/>
  <c r="H35"/>
  <c r="E35"/>
  <c r="F35"/>
  <c r="C35"/>
  <c r="D35"/>
  <c r="D34"/>
  <c r="C34"/>
  <c r="E34"/>
  <c r="H34"/>
  <c r="F34"/>
  <c r="G34"/>
  <c r="H36"/>
  <c r="C36"/>
  <c r="D36"/>
  <c r="F36"/>
  <c r="E36"/>
  <c r="G36"/>
  <c r="F4"/>
  <c r="E4"/>
  <c r="D4"/>
  <c r="C4"/>
  <c r="H4"/>
  <c r="G4"/>
  <c r="H4" i="24" l="1"/>
  <c r="B47" i="32" l="1" a="1"/>
  <c r="B47" s="1"/>
  <c r="B48" a="1"/>
  <c r="B48" s="1"/>
  <c r="B46" a="1"/>
  <c r="B46" s="1"/>
  <c r="F16"/>
  <c r="E16"/>
  <c r="D16"/>
  <c r="C16"/>
  <c r="H16"/>
  <c r="G16"/>
  <c r="H18"/>
  <c r="G18"/>
  <c r="F18"/>
  <c r="E18"/>
  <c r="D18"/>
  <c r="C18"/>
  <c r="H17"/>
  <c r="G17"/>
  <c r="F17"/>
  <c r="E17"/>
  <c r="D17"/>
  <c r="C17"/>
  <c r="C5"/>
  <c r="D5"/>
  <c r="G5"/>
  <c r="H5"/>
  <c r="E5"/>
  <c r="F5"/>
  <c r="E6"/>
  <c r="D6"/>
  <c r="F6"/>
  <c r="H6"/>
  <c r="G6"/>
  <c r="C6"/>
  <c r="D46" l="1"/>
  <c r="F46"/>
  <c r="H46"/>
  <c r="G46"/>
  <c r="C46"/>
  <c r="E46"/>
  <c r="F48"/>
  <c r="C48"/>
  <c r="D48"/>
  <c r="E48"/>
  <c r="G48"/>
  <c r="H48"/>
  <c r="D47"/>
  <c r="H47"/>
  <c r="G47"/>
  <c r="F47"/>
  <c r="E47"/>
  <c r="C47"/>
  <c r="H24"/>
  <c r="G24"/>
  <c r="F24"/>
  <c r="E24"/>
  <c r="D24"/>
  <c r="C24"/>
  <c r="H23" l="1"/>
  <c r="G23"/>
  <c r="F23"/>
  <c r="E23"/>
  <c r="D23"/>
  <c r="C23"/>
  <c r="F22"/>
  <c r="E22"/>
  <c r="D22"/>
  <c r="C22"/>
  <c r="H22"/>
  <c r="G22"/>
  <c r="W22" i="26" l="1"/>
  <c r="W20"/>
  <c r="W21"/>
  <c r="W19"/>
  <c r="W23"/>
  <c r="L164" i="4"/>
  <c r="N483"/>
  <c r="M265"/>
  <c r="H153"/>
  <c r="M458"/>
  <c r="K79"/>
  <c r="H270"/>
  <c r="M292"/>
  <c r="O339"/>
  <c r="M385"/>
  <c r="K86"/>
  <c r="J240"/>
  <c r="O251"/>
  <c r="O43"/>
  <c r="L491"/>
  <c r="J166"/>
  <c r="O266"/>
  <c r="J329"/>
  <c r="J163"/>
  <c r="L480"/>
  <c r="J395"/>
  <c r="K319"/>
  <c r="N66"/>
  <c r="J181"/>
  <c r="L198"/>
  <c r="L450"/>
  <c r="N161"/>
  <c r="I323"/>
  <c r="L169"/>
  <c r="M270"/>
  <c r="J444"/>
  <c r="I350"/>
  <c r="L162"/>
  <c r="N228"/>
  <c r="O86"/>
  <c r="O382"/>
  <c r="N369"/>
  <c r="J312"/>
  <c r="N107"/>
  <c r="L347"/>
  <c r="J265"/>
  <c r="L292"/>
  <c r="O462"/>
  <c r="I359"/>
  <c r="J103"/>
  <c r="J398"/>
  <c r="I91"/>
  <c r="J387"/>
  <c r="K43"/>
  <c r="O239"/>
  <c r="L236"/>
  <c r="N269"/>
  <c r="H287"/>
  <c r="I474"/>
  <c r="K169"/>
  <c r="I166"/>
  <c r="H78"/>
  <c r="H37"/>
  <c r="O93"/>
  <c r="J479"/>
  <c r="H313"/>
  <c r="O139"/>
  <c r="O81"/>
  <c r="J209"/>
  <c r="H157"/>
  <c r="N94"/>
  <c r="O425"/>
  <c r="O269"/>
  <c r="L192"/>
  <c r="K116"/>
  <c r="H178"/>
  <c r="O468"/>
  <c r="O208"/>
  <c r="I196"/>
  <c r="J480"/>
  <c r="M89"/>
  <c r="N498"/>
  <c r="K313"/>
  <c r="H407"/>
  <c r="K163"/>
  <c r="O109"/>
  <c r="H102"/>
  <c r="O146"/>
  <c r="O59"/>
  <c r="J308"/>
  <c r="I31"/>
  <c r="L199"/>
  <c r="M239"/>
  <c r="K360"/>
  <c r="L319"/>
  <c r="I318"/>
  <c r="O58"/>
  <c r="L6"/>
  <c r="I128"/>
  <c r="O428"/>
  <c r="L280"/>
  <c r="K374"/>
  <c r="L242"/>
  <c r="O263"/>
  <c r="I326"/>
  <c r="L204"/>
  <c r="H58"/>
  <c r="K88"/>
  <c r="I164"/>
  <c r="O370"/>
  <c r="K137"/>
  <c r="N350"/>
  <c r="L63"/>
  <c r="K77"/>
  <c r="K486"/>
  <c r="I242"/>
  <c r="K195"/>
  <c r="H146"/>
  <c r="J481"/>
  <c r="L112"/>
  <c r="K69"/>
  <c r="I124"/>
  <c r="N371"/>
  <c r="H376"/>
  <c r="O313"/>
  <c r="K498"/>
  <c r="K279"/>
  <c r="N167"/>
  <c r="K320"/>
  <c r="N35"/>
  <c r="I198"/>
  <c r="J130"/>
  <c r="H408"/>
  <c r="M5"/>
  <c r="M396"/>
  <c r="K201"/>
  <c r="N240"/>
  <c r="J388"/>
  <c r="N334"/>
  <c r="N217"/>
  <c r="O145"/>
  <c r="K302"/>
  <c r="O337"/>
  <c r="O389"/>
  <c r="K183"/>
  <c r="K469"/>
  <c r="J214"/>
  <c r="M365"/>
  <c r="J95"/>
  <c r="N11"/>
  <c r="L54"/>
  <c r="H350"/>
  <c r="N160"/>
  <c r="M420"/>
  <c r="O287"/>
  <c r="M42"/>
  <c r="L4"/>
  <c r="H283"/>
  <c r="I268"/>
  <c r="M344"/>
  <c r="I69"/>
  <c r="N74"/>
  <c r="O30"/>
  <c r="O4"/>
  <c r="K362"/>
  <c r="K211"/>
  <c r="M161"/>
  <c r="L159"/>
  <c r="O72"/>
  <c r="K426"/>
  <c r="O257"/>
  <c r="J78"/>
  <c r="M246"/>
  <c r="K129"/>
  <c r="M209"/>
  <c r="I64"/>
  <c r="J392"/>
  <c r="H400"/>
  <c r="J60"/>
  <c r="M327"/>
  <c r="I197"/>
  <c r="H274"/>
  <c r="H286"/>
  <c r="M299"/>
  <c r="K89"/>
  <c r="M79"/>
  <c r="O227"/>
  <c r="L141"/>
  <c r="L233"/>
  <c r="N89"/>
  <c r="M411"/>
  <c r="H175"/>
  <c r="O443"/>
  <c r="K151"/>
  <c r="K155"/>
  <c r="M197"/>
  <c r="M45"/>
  <c r="H213"/>
  <c r="L136"/>
  <c r="I154"/>
  <c r="L234"/>
  <c r="L284"/>
  <c r="H355"/>
  <c r="I428"/>
  <c r="N336"/>
  <c r="M357"/>
  <c r="L205"/>
  <c r="I365"/>
  <c r="J403"/>
  <c r="N470"/>
  <c r="H187"/>
  <c r="L124"/>
  <c r="O478"/>
  <c r="L430"/>
  <c r="J204"/>
  <c r="I280"/>
  <c r="I301"/>
  <c r="N27"/>
  <c r="M86"/>
  <c r="M17"/>
  <c r="K333"/>
  <c r="M6"/>
  <c r="L393"/>
  <c r="M460"/>
  <c r="M242"/>
  <c r="J3"/>
  <c r="N193"/>
  <c r="H94"/>
  <c r="O73"/>
  <c r="I302"/>
  <c r="N345"/>
  <c r="L183"/>
  <c r="M391"/>
  <c r="L51"/>
  <c r="L477"/>
  <c r="J31"/>
  <c r="N172"/>
  <c r="I134"/>
  <c r="I108"/>
  <c r="I388"/>
  <c r="N425"/>
  <c r="O362"/>
  <c r="J8"/>
  <c r="O166"/>
  <c r="H138"/>
  <c r="I410"/>
  <c r="N194"/>
  <c r="O281"/>
  <c r="I104"/>
  <c r="M338"/>
  <c r="K210"/>
  <c r="H185"/>
  <c r="H278"/>
  <c r="K246"/>
  <c r="H241"/>
  <c r="N202"/>
  <c r="O27"/>
  <c r="K268"/>
  <c r="I389"/>
  <c r="N42"/>
  <c r="L365"/>
  <c r="M101"/>
  <c r="M276"/>
  <c r="I307"/>
  <c r="L411"/>
  <c r="K180"/>
  <c r="K78"/>
  <c r="M394"/>
  <c r="I45"/>
  <c r="N31"/>
  <c r="N459"/>
  <c r="J485"/>
  <c r="H342"/>
  <c r="L2"/>
  <c r="L47"/>
  <c r="M250"/>
  <c r="K458"/>
  <c r="M40"/>
  <c r="O444"/>
  <c r="K24"/>
  <c r="K310"/>
  <c r="K494"/>
  <c r="K235"/>
  <c r="H475"/>
  <c r="O150"/>
  <c r="N123"/>
  <c r="M4"/>
  <c r="N490"/>
  <c r="I121"/>
  <c r="I15"/>
  <c r="M48"/>
  <c r="J156"/>
  <c r="H99"/>
  <c r="K189"/>
  <c r="O41"/>
  <c r="H155"/>
  <c r="H222"/>
  <c r="O48"/>
  <c r="N119"/>
  <c r="N15"/>
  <c r="I496"/>
  <c r="K217"/>
  <c r="I289"/>
  <c r="O135"/>
  <c r="I224"/>
  <c r="H317"/>
  <c r="K247"/>
  <c r="M41"/>
  <c r="I457"/>
  <c r="J449"/>
  <c r="M408"/>
  <c r="L249"/>
  <c r="K292"/>
  <c r="I306"/>
  <c r="N181"/>
  <c r="K401"/>
  <c r="K479"/>
  <c r="J467"/>
  <c r="M464"/>
  <c r="H80"/>
  <c r="L166"/>
  <c r="I236"/>
  <c r="M247"/>
  <c r="J134"/>
  <c r="I314"/>
  <c r="J2"/>
  <c r="O49"/>
  <c r="J174"/>
  <c r="I261"/>
  <c r="J175"/>
  <c r="M449"/>
  <c r="K483"/>
  <c r="O261"/>
  <c r="H431"/>
  <c r="M8"/>
  <c r="K357"/>
  <c r="N442"/>
  <c r="I490"/>
  <c r="M113"/>
  <c r="J4"/>
  <c r="L52"/>
  <c r="J401"/>
  <c r="J259"/>
  <c r="N353"/>
  <c r="O234"/>
  <c r="I122"/>
  <c r="L378"/>
  <c r="N24"/>
  <c r="L11"/>
  <c r="I105"/>
  <c r="K365"/>
  <c r="M170"/>
  <c r="K111"/>
  <c r="M264"/>
  <c r="M293"/>
  <c r="O259"/>
  <c r="J222"/>
  <c r="L256"/>
  <c r="L64"/>
  <c r="H4"/>
  <c r="J224"/>
  <c r="K476"/>
  <c r="I189"/>
  <c r="K326"/>
  <c r="I169"/>
  <c r="K485"/>
  <c r="M71"/>
  <c r="O267"/>
  <c r="I213"/>
  <c r="O115"/>
  <c r="K15"/>
  <c r="O289"/>
  <c r="K192"/>
  <c r="I188"/>
  <c r="J17"/>
  <c r="N237"/>
  <c r="N122"/>
  <c r="L130"/>
  <c r="J89"/>
  <c r="L110"/>
  <c r="J13"/>
  <c r="K45"/>
  <c r="M416"/>
  <c r="N335"/>
  <c r="M166"/>
  <c r="N481"/>
  <c r="K167"/>
  <c r="O191"/>
  <c r="L465"/>
  <c r="N422"/>
  <c r="J208"/>
  <c r="I446"/>
  <c r="M164"/>
  <c r="O187"/>
  <c r="I179"/>
  <c r="J264"/>
  <c r="H70"/>
  <c r="N170"/>
  <c r="H142"/>
  <c r="I193"/>
  <c r="N9"/>
  <c r="I476"/>
  <c r="K251"/>
  <c r="J16"/>
  <c r="I299"/>
  <c r="K398"/>
  <c r="K466"/>
  <c r="I205"/>
  <c r="N290"/>
  <c r="H304"/>
  <c r="J400"/>
  <c r="H245"/>
  <c r="J87"/>
  <c r="O451"/>
  <c r="H348"/>
  <c r="I336"/>
  <c r="H79"/>
  <c r="O437"/>
  <c r="J491"/>
  <c r="M454"/>
  <c r="J453"/>
  <c r="I460"/>
  <c r="K83"/>
  <c r="N100"/>
  <c r="H11"/>
  <c r="I233"/>
  <c r="O148"/>
  <c r="N13"/>
  <c r="K104"/>
  <c r="K101"/>
  <c r="J201"/>
  <c r="N379"/>
  <c r="I292"/>
  <c r="H50"/>
  <c r="M23"/>
  <c r="H39"/>
  <c r="J440"/>
  <c r="M307"/>
  <c r="I95"/>
  <c r="O83"/>
  <c r="M262"/>
  <c r="I366"/>
  <c r="L214"/>
  <c r="O180"/>
  <c r="N103"/>
  <c r="N413"/>
  <c r="K57"/>
  <c r="N381"/>
  <c r="K91"/>
  <c r="I380"/>
  <c r="N169"/>
  <c r="O388"/>
  <c r="J142"/>
  <c r="I208"/>
  <c r="K273"/>
  <c r="K287"/>
  <c r="N288"/>
  <c r="M183"/>
  <c r="I283"/>
  <c r="J74"/>
  <c r="H24"/>
  <c r="H230"/>
  <c r="M67"/>
  <c r="I497"/>
  <c r="K404"/>
  <c r="K421"/>
  <c r="M28"/>
  <c r="M31"/>
  <c r="O154"/>
  <c r="J355"/>
  <c r="J160"/>
  <c r="O17"/>
  <c r="I93"/>
  <c r="K437"/>
  <c r="N143"/>
  <c r="K255"/>
  <c r="K348"/>
  <c r="L44"/>
  <c r="H430"/>
  <c r="O344"/>
  <c r="H370"/>
  <c r="O18"/>
  <c r="L92"/>
  <c r="L197"/>
  <c r="N276"/>
  <c r="N384"/>
  <c r="N479"/>
  <c r="O3"/>
  <c r="O391"/>
  <c r="L473"/>
  <c r="J397"/>
  <c r="M107"/>
  <c r="J339"/>
  <c r="J410"/>
  <c r="L207"/>
  <c r="M188"/>
  <c r="L318"/>
  <c r="M470"/>
  <c r="N475"/>
  <c r="I61"/>
  <c r="K282"/>
  <c r="L264"/>
  <c r="O280"/>
  <c r="N201"/>
  <c r="I473"/>
  <c r="J462"/>
  <c r="O365"/>
  <c r="H411"/>
  <c r="H215"/>
  <c r="L240"/>
  <c r="L238"/>
  <c r="L314"/>
  <c r="K448"/>
  <c r="K381"/>
  <c r="O14"/>
  <c r="L489"/>
  <c r="N208"/>
  <c r="K140"/>
  <c r="J473"/>
  <c r="L99"/>
  <c r="K327"/>
  <c r="N178"/>
  <c r="M363"/>
  <c r="K321"/>
  <c r="M163"/>
  <c r="M88"/>
  <c r="N67"/>
  <c r="H397"/>
  <c r="H33"/>
  <c r="L356"/>
  <c r="I259"/>
  <c r="H438"/>
  <c r="M70"/>
  <c r="L191"/>
  <c r="N340"/>
  <c r="O23"/>
  <c r="H171"/>
  <c r="L384"/>
  <c r="I392"/>
  <c r="I50"/>
  <c r="N205"/>
  <c r="J459"/>
  <c r="I49"/>
  <c r="K349"/>
  <c r="L358"/>
  <c r="J71"/>
  <c r="K108"/>
  <c r="H254"/>
  <c r="L42"/>
  <c r="H69"/>
  <c r="H22"/>
  <c r="O323"/>
  <c r="I171"/>
  <c r="L455"/>
  <c r="J500"/>
  <c r="J426"/>
  <c r="I24"/>
  <c r="M313"/>
  <c r="J414"/>
  <c r="I202"/>
  <c r="M50"/>
  <c r="H473"/>
  <c r="M34"/>
  <c r="K190"/>
  <c r="O92"/>
  <c r="O431"/>
  <c r="M200"/>
  <c r="K425"/>
  <c r="N214"/>
  <c r="I458"/>
  <c r="N179"/>
  <c r="L246"/>
  <c r="J135"/>
  <c r="K135"/>
  <c r="J99"/>
  <c r="K460"/>
  <c r="L60"/>
  <c r="M119"/>
  <c r="L472"/>
  <c r="N118"/>
  <c r="N33"/>
  <c r="J407"/>
  <c r="I148"/>
  <c r="O484"/>
  <c r="H337"/>
  <c r="H38"/>
  <c r="H443"/>
  <c r="O348"/>
  <c r="L458"/>
  <c r="J173"/>
  <c r="N144"/>
  <c r="J50"/>
  <c r="O54"/>
  <c r="O47"/>
  <c r="K64"/>
  <c r="H346"/>
  <c r="I131"/>
  <c r="K300"/>
  <c r="O97"/>
  <c r="K396"/>
  <c r="L343"/>
  <c r="M340"/>
  <c r="I82"/>
  <c r="L109"/>
  <c r="J429"/>
  <c r="N397"/>
  <c r="I300"/>
  <c r="H196"/>
  <c r="N102"/>
  <c r="H463"/>
  <c r="O334"/>
  <c r="H425"/>
  <c r="I207"/>
  <c r="M19"/>
  <c r="L460"/>
  <c r="M356"/>
  <c r="N407"/>
  <c r="H30"/>
  <c r="L468"/>
  <c r="O82"/>
  <c r="H499"/>
  <c r="N258"/>
  <c r="N360"/>
  <c r="L364"/>
  <c r="L300"/>
  <c r="O481"/>
  <c r="J144"/>
  <c r="O117"/>
  <c r="I390"/>
  <c r="M131"/>
  <c r="O485"/>
  <c r="K131"/>
  <c r="K340"/>
  <c r="O368"/>
  <c r="J90"/>
  <c r="L230"/>
  <c r="N412"/>
  <c r="J282"/>
  <c r="H453"/>
  <c r="K126"/>
  <c r="O250"/>
  <c r="L254"/>
  <c r="M221"/>
  <c r="N126"/>
  <c r="H204"/>
  <c r="H497"/>
  <c r="I87"/>
  <c r="I5"/>
  <c r="M207"/>
  <c r="J101"/>
  <c r="M121"/>
  <c r="I112"/>
  <c r="L95"/>
  <c r="K46"/>
  <c r="N41"/>
  <c r="N207"/>
  <c r="N43"/>
  <c r="K484"/>
  <c r="I232"/>
  <c r="L435"/>
  <c r="N18"/>
  <c r="M439"/>
  <c r="O15"/>
  <c r="M258"/>
  <c r="I319"/>
  <c r="H126"/>
  <c r="O151"/>
  <c r="J28"/>
  <c r="H183"/>
  <c r="L203"/>
  <c r="H458"/>
  <c r="N482"/>
  <c r="H53"/>
  <c r="H240"/>
  <c r="O63"/>
  <c r="N82"/>
  <c r="L195"/>
  <c r="J109"/>
  <c r="M448"/>
  <c r="O62"/>
  <c r="J225"/>
  <c r="N117"/>
  <c r="J197"/>
  <c r="I393"/>
  <c r="L286"/>
  <c r="N347"/>
  <c r="J255"/>
  <c r="O169"/>
  <c r="H34"/>
  <c r="N423"/>
  <c r="O345"/>
  <c r="K258"/>
  <c r="L285"/>
  <c r="L451"/>
  <c r="M252"/>
  <c r="O79"/>
  <c r="O103"/>
  <c r="O34"/>
  <c r="H273"/>
  <c r="M453"/>
  <c r="O178"/>
  <c r="L266"/>
  <c r="I226"/>
  <c r="J199"/>
  <c r="O333"/>
  <c r="J12"/>
  <c r="N348"/>
  <c r="I177"/>
  <c r="M318"/>
  <c r="J316"/>
  <c r="M243"/>
  <c r="K265"/>
  <c r="M378"/>
  <c r="L122"/>
  <c r="O338"/>
  <c r="N476"/>
  <c r="I67"/>
  <c r="N246"/>
  <c r="N199"/>
  <c r="O237"/>
  <c r="K274"/>
  <c r="H442"/>
  <c r="N309"/>
  <c r="H314"/>
  <c r="I141"/>
  <c r="M447"/>
  <c r="L87"/>
  <c r="L353"/>
  <c r="H173"/>
  <c r="H10"/>
  <c r="O68"/>
  <c r="J40"/>
  <c r="L101"/>
  <c r="J158"/>
  <c r="J92"/>
  <c r="N189"/>
  <c r="N17" i="22" a="1"/>
  <c r="J157" i="4"/>
  <c r="I136"/>
  <c r="K399"/>
  <c r="K208"/>
  <c r="N356"/>
  <c r="L165"/>
  <c r="O421"/>
  <c r="J100"/>
  <c r="I482"/>
  <c r="J128"/>
  <c r="L250"/>
  <c r="O159"/>
  <c r="M259"/>
  <c r="L40"/>
  <c r="O406"/>
  <c r="H360"/>
  <c r="H486"/>
  <c r="I401"/>
  <c r="M16"/>
  <c r="H64"/>
  <c r="J213"/>
  <c r="I248"/>
  <c r="K489"/>
  <c r="O292"/>
  <c r="N225"/>
  <c r="O490"/>
  <c r="N367"/>
  <c r="N477"/>
  <c r="M469"/>
  <c r="L307"/>
  <c r="H56"/>
  <c r="K30"/>
  <c r="O238"/>
  <c r="N55"/>
  <c r="O310"/>
  <c r="J9"/>
  <c r="O387"/>
  <c r="H429"/>
  <c r="M494"/>
  <c r="N78"/>
  <c r="M33"/>
  <c r="M123"/>
  <c r="L91"/>
  <c r="M201"/>
  <c r="J194"/>
  <c r="N252"/>
  <c r="N279"/>
  <c r="N375"/>
  <c r="O9"/>
  <c r="N247"/>
  <c r="L359"/>
  <c r="J406"/>
  <c r="J102"/>
  <c r="M484"/>
  <c r="I276"/>
  <c r="K267"/>
  <c r="H191"/>
  <c r="L434"/>
  <c r="M171"/>
  <c r="K143"/>
  <c r="N239"/>
  <c r="K98"/>
  <c r="J311"/>
  <c r="H177"/>
  <c r="J455"/>
  <c r="M260"/>
  <c r="M21"/>
  <c r="O316"/>
  <c r="I191"/>
  <c r="I27"/>
  <c r="M62"/>
  <c r="K154"/>
  <c r="L46"/>
  <c r="N267"/>
  <c r="L45"/>
  <c r="K96"/>
  <c r="K27"/>
  <c r="O367"/>
  <c r="J178"/>
  <c r="N60"/>
  <c r="I106"/>
  <c r="M277"/>
  <c r="M326"/>
  <c r="O165"/>
  <c r="K331"/>
  <c r="M244"/>
  <c r="I34"/>
  <c r="H179"/>
  <c r="N480"/>
  <c r="J284"/>
  <c r="L88"/>
  <c r="M311"/>
  <c r="L5"/>
  <c r="K110"/>
  <c r="J11"/>
  <c r="M343"/>
  <c r="N462"/>
  <c r="N332"/>
  <c r="N16"/>
  <c r="H258"/>
  <c r="N497"/>
  <c r="K234"/>
  <c r="L243"/>
  <c r="O399"/>
  <c r="K90"/>
  <c r="H433"/>
  <c r="K402"/>
  <c r="I186"/>
  <c r="N387"/>
  <c r="N183"/>
  <c r="J385"/>
  <c r="O116"/>
  <c r="I485"/>
  <c r="K347"/>
  <c r="O312"/>
  <c r="K457"/>
  <c r="J162"/>
  <c r="J170"/>
  <c r="L151"/>
  <c r="M189"/>
  <c r="M444"/>
  <c r="H182"/>
  <c r="L77"/>
  <c r="M194"/>
  <c r="H89"/>
  <c r="K450"/>
  <c r="N48"/>
  <c r="K14" i="15" a="1"/>
  <c r="I103" i="4"/>
  <c r="J112"/>
  <c r="M381"/>
  <c r="K220"/>
  <c r="H12"/>
  <c r="K430"/>
  <c r="M274"/>
  <c r="N315"/>
  <c r="K51"/>
  <c r="M26"/>
  <c r="I381"/>
  <c r="I44"/>
  <c r="J258"/>
  <c r="M399"/>
  <c r="I63"/>
  <c r="H391"/>
  <c r="L272"/>
  <c r="O291"/>
  <c r="K212"/>
  <c r="O449"/>
  <c r="K93"/>
  <c r="H210"/>
  <c r="I500"/>
  <c r="J450"/>
  <c r="K53"/>
  <c r="O456"/>
  <c r="K363"/>
  <c r="H54"/>
  <c r="I424"/>
  <c r="N352"/>
  <c r="O331"/>
  <c r="N18" i="15" a="1"/>
  <c r="N116" i="4"/>
  <c r="L125"/>
  <c r="O447"/>
  <c r="I487"/>
  <c r="N49"/>
  <c r="M290"/>
  <c r="K422"/>
  <c r="J146"/>
  <c r="J446"/>
  <c r="I235"/>
  <c r="J165"/>
  <c r="N191"/>
  <c r="J19"/>
  <c r="K335"/>
  <c r="N154"/>
  <c r="K439"/>
  <c r="J85"/>
  <c r="O252"/>
  <c r="O67"/>
  <c r="I10"/>
  <c r="N17"/>
  <c r="I400"/>
  <c r="M475"/>
  <c r="J161"/>
  <c r="L102"/>
  <c r="I452"/>
  <c r="I310"/>
  <c r="H466"/>
  <c r="H27"/>
  <c r="I337"/>
  <c r="I127"/>
  <c r="H410"/>
  <c r="M80"/>
  <c r="N17" i="24" a="1"/>
  <c r="M281" i="4"/>
  <c r="I475"/>
  <c r="J53"/>
  <c r="M424"/>
  <c r="J145"/>
  <c r="N281"/>
  <c r="J457"/>
  <c r="H328"/>
  <c r="L20"/>
  <c r="J305"/>
  <c r="K281"/>
  <c r="M69"/>
  <c r="O13"/>
  <c r="M238"/>
  <c r="J310"/>
  <c r="O343"/>
  <c r="N471"/>
  <c r="H424"/>
  <c r="M438"/>
  <c r="J325"/>
  <c r="K62"/>
  <c r="M30"/>
  <c r="M148"/>
  <c r="I483"/>
  <c r="N88"/>
  <c r="L260"/>
  <c r="J52"/>
  <c r="M400"/>
  <c r="J269"/>
  <c r="M196"/>
  <c r="L348"/>
  <c r="J475"/>
  <c r="M279"/>
  <c r="M224"/>
  <c r="I419"/>
  <c r="M37"/>
  <c r="M360"/>
  <c r="I423"/>
  <c r="O419"/>
  <c r="I360"/>
  <c r="I247"/>
  <c r="I480"/>
  <c r="K71"/>
  <c r="I339"/>
  <c r="O346"/>
  <c r="O77"/>
  <c r="O392"/>
  <c r="R28" i="15" a="1"/>
  <c r="L156" i="4"/>
  <c r="I255"/>
  <c r="N7" i="24" a="1"/>
  <c r="L248" i="4"/>
  <c r="K243"/>
  <c r="O42"/>
  <c r="I396"/>
  <c r="H119"/>
  <c r="L10"/>
  <c r="I461"/>
  <c r="I443"/>
  <c r="I37"/>
  <c r="I383"/>
  <c r="N150"/>
  <c r="K156"/>
  <c r="K4" i="18" a="1"/>
  <c r="J396" i="4"/>
  <c r="O138"/>
  <c r="J472"/>
  <c r="M402"/>
  <c r="O53"/>
  <c r="O302"/>
  <c r="K26" i="26" a="1"/>
  <c r="I328" i="4"/>
  <c r="J82"/>
  <c r="U15" i="18" a="1"/>
  <c r="M27" i="4"/>
  <c r="H432"/>
  <c r="J25"/>
  <c r="K76"/>
  <c r="M190"/>
  <c r="R16" i="15" a="1"/>
  <c r="L501" i="4"/>
  <c r="L16"/>
  <c r="I459"/>
  <c r="O210"/>
  <c r="H139"/>
  <c r="I223"/>
  <c r="J203"/>
  <c r="H260"/>
  <c r="N16" i="26" a="1"/>
  <c r="U25" i="15" a="1"/>
  <c r="H331" i="4"/>
  <c r="O188"/>
  <c r="O226"/>
  <c r="L400"/>
  <c r="I147"/>
  <c r="M82"/>
  <c r="J487"/>
  <c r="O219"/>
  <c r="K477"/>
  <c r="H310"/>
  <c r="O278"/>
  <c r="K380"/>
  <c r="M51"/>
  <c r="N400"/>
  <c r="J244"/>
  <c r="J486"/>
  <c r="J137"/>
  <c r="J268"/>
  <c r="J195"/>
  <c r="N486"/>
  <c r="N58"/>
  <c r="H395"/>
  <c r="I285"/>
  <c r="L3"/>
  <c r="K393"/>
  <c r="K105"/>
  <c r="J279"/>
  <c r="K303"/>
  <c r="I312"/>
  <c r="U8" i="26" a="1"/>
  <c r="K185" i="4"/>
  <c r="N109"/>
  <c r="L406"/>
  <c r="H84"/>
  <c r="I217"/>
  <c r="K27" i="24" a="1"/>
  <c r="N428" i="4"/>
  <c r="J66"/>
  <c r="H8"/>
  <c r="J378"/>
  <c r="J37"/>
  <c r="O171"/>
  <c r="O218"/>
  <c r="K102"/>
  <c r="L410"/>
  <c r="O501"/>
  <c r="L9"/>
  <c r="I8"/>
  <c r="J302"/>
  <c r="I33"/>
  <c r="N274"/>
  <c r="L469"/>
  <c r="N244"/>
  <c r="O397"/>
  <c r="N77"/>
  <c r="H434"/>
  <c r="H481"/>
  <c r="J97"/>
  <c r="L436"/>
  <c r="J49"/>
  <c r="M499"/>
  <c r="K309"/>
  <c r="H467"/>
  <c r="M53"/>
  <c r="L443"/>
  <c r="L277"/>
  <c r="H390"/>
  <c r="N25"/>
  <c r="O209"/>
  <c r="I279"/>
  <c r="O320"/>
  <c r="L30"/>
  <c r="I228"/>
  <c r="M84"/>
  <c r="J263"/>
  <c r="M302"/>
  <c r="J117"/>
  <c r="I100"/>
  <c r="O442"/>
  <c r="I414"/>
  <c r="M168"/>
  <c r="J275"/>
  <c r="K366"/>
  <c r="K228"/>
  <c r="H88"/>
  <c r="R26" i="13" a="1"/>
  <c r="J124" i="4"/>
  <c r="L268"/>
  <c r="K92"/>
  <c r="N188"/>
  <c r="L209"/>
  <c r="K21"/>
  <c r="K179"/>
  <c r="O357"/>
  <c r="J73"/>
  <c r="M44"/>
  <c r="L12"/>
  <c r="O436"/>
  <c r="K5"/>
  <c r="U27" i="22" a="1"/>
  <c r="J441" i="4"/>
  <c r="I55"/>
  <c r="L208"/>
  <c r="J129"/>
  <c r="O87"/>
  <c r="I322"/>
  <c r="O201"/>
  <c r="M57"/>
  <c r="M198"/>
  <c r="L50"/>
  <c r="L403"/>
  <c r="H73"/>
  <c r="I35"/>
  <c r="H377"/>
  <c r="I273"/>
  <c r="M459"/>
  <c r="I89"/>
  <c r="K16" i="24" a="1"/>
  <c r="K8" i="4"/>
  <c r="J121"/>
  <c r="I449"/>
  <c r="O318"/>
  <c r="K315"/>
  <c r="N393"/>
  <c r="O427"/>
  <c r="O74"/>
  <c r="I77"/>
  <c r="I173"/>
  <c r="H184"/>
  <c r="N266"/>
  <c r="J377"/>
  <c r="U28" i="26" a="1"/>
  <c r="K379" i="4"/>
  <c r="L26"/>
  <c r="O170"/>
  <c r="O231"/>
  <c r="I284"/>
  <c r="J231"/>
  <c r="J331"/>
  <c r="I421"/>
  <c r="M412"/>
  <c r="L69"/>
  <c r="L190"/>
  <c r="M139"/>
  <c r="K32"/>
  <c r="I437"/>
  <c r="O254"/>
  <c r="H427"/>
  <c r="N469"/>
  <c r="L116"/>
  <c r="O132"/>
  <c r="N52"/>
  <c r="N461"/>
  <c r="I469"/>
  <c r="K175"/>
  <c r="M254"/>
  <c r="I274"/>
  <c r="K84"/>
  <c r="M202"/>
  <c r="K359"/>
  <c r="H9"/>
  <c r="L487"/>
  <c r="I371"/>
  <c r="K25" i="13" a="1"/>
  <c r="J356" i="4"/>
  <c r="K368"/>
  <c r="K48"/>
  <c r="L41"/>
  <c r="J458"/>
  <c r="L43"/>
  <c r="K125"/>
  <c r="K82"/>
  <c r="I28"/>
  <c r="I200"/>
  <c r="M159"/>
  <c r="L36"/>
  <c r="K283"/>
  <c r="I407"/>
  <c r="K70"/>
  <c r="H364"/>
  <c r="O429"/>
  <c r="I262"/>
  <c r="N223"/>
  <c r="M124"/>
  <c r="M374"/>
  <c r="H144"/>
  <c r="L355"/>
  <c r="L21"/>
  <c r="I412"/>
  <c r="J289"/>
  <c r="L247"/>
  <c r="K276"/>
  <c r="I260"/>
  <c r="J436"/>
  <c r="J29"/>
  <c r="J111"/>
  <c r="O76"/>
  <c r="L361"/>
  <c r="J419"/>
  <c r="M212"/>
  <c r="K115"/>
  <c r="K308"/>
  <c r="J421"/>
  <c r="J333"/>
  <c r="I225"/>
  <c r="N141"/>
  <c r="K493"/>
  <c r="N344"/>
  <c r="M225"/>
  <c r="K133"/>
  <c r="N7" i="22" a="1"/>
  <c r="L163" i="4"/>
  <c r="I266"/>
  <c r="J58"/>
  <c r="K371"/>
  <c r="M73"/>
  <c r="K242"/>
  <c r="H368"/>
  <c r="L144"/>
  <c r="K355"/>
  <c r="N366"/>
  <c r="O217"/>
  <c r="L231"/>
  <c r="K177"/>
  <c r="K487"/>
  <c r="O228"/>
  <c r="J261"/>
  <c r="H472"/>
  <c r="N245"/>
  <c r="O223"/>
  <c r="N97"/>
  <c r="N99"/>
  <c r="K22"/>
  <c r="H209"/>
  <c r="N156"/>
  <c r="J26"/>
  <c r="M63"/>
  <c r="K187"/>
  <c r="O84"/>
  <c r="K367"/>
  <c r="L153"/>
  <c r="M210"/>
  <c r="K49"/>
  <c r="M355"/>
  <c r="N248"/>
  <c r="R25" i="15" a="1"/>
  <c r="K407" i="4"/>
  <c r="K442"/>
  <c r="M418"/>
  <c r="L357"/>
  <c r="K85"/>
  <c r="J252"/>
  <c r="N444"/>
  <c r="L494"/>
  <c r="L305"/>
  <c r="H496"/>
  <c r="N391"/>
  <c r="K452"/>
  <c r="N362"/>
  <c r="N4" i="18" a="1"/>
  <c r="J342" i="4"/>
  <c r="H374"/>
  <c r="O274"/>
  <c r="I430"/>
  <c r="L97"/>
  <c r="I264"/>
  <c r="N105"/>
  <c r="H387"/>
  <c r="N283"/>
  <c r="J280"/>
  <c r="K205"/>
  <c r="L303"/>
  <c r="M7"/>
  <c r="J88"/>
  <c r="N333"/>
  <c r="N329"/>
  <c r="H97"/>
  <c r="I6"/>
  <c r="N451"/>
  <c r="L100"/>
  <c r="J212"/>
  <c r="J110"/>
  <c r="N238"/>
  <c r="M452"/>
  <c r="H401"/>
  <c r="K446"/>
  <c r="M56"/>
  <c r="N376"/>
  <c r="K464"/>
  <c r="N460"/>
  <c r="M81"/>
  <c r="U25" i="1" a="1"/>
  <c r="N14" i="26" a="1"/>
  <c r="K74" i="4"/>
  <c r="H83"/>
  <c r="I79"/>
  <c r="M146"/>
  <c r="L289"/>
  <c r="I85"/>
  <c r="M227"/>
  <c r="O56"/>
  <c r="L76"/>
  <c r="H250"/>
  <c r="J346"/>
  <c r="O24"/>
  <c r="M440"/>
  <c r="J123"/>
  <c r="O186"/>
  <c r="I92"/>
  <c r="M226"/>
  <c r="I210"/>
  <c r="N192"/>
  <c r="I408"/>
  <c r="H263"/>
  <c r="H353"/>
  <c r="K387"/>
  <c r="K94"/>
  <c r="K106"/>
  <c r="H323"/>
  <c r="L316"/>
  <c r="K266"/>
  <c r="L119"/>
  <c r="O298"/>
  <c r="N219"/>
  <c r="O38"/>
  <c r="N466"/>
  <c r="L80"/>
  <c r="O202"/>
  <c r="O193"/>
  <c r="I494"/>
  <c r="I54"/>
  <c r="O99"/>
  <c r="O232"/>
  <c r="I194"/>
  <c r="H35"/>
  <c r="I116"/>
  <c r="J168"/>
  <c r="R24" i="26" a="1"/>
  <c r="I429" i="4"/>
  <c r="N301"/>
  <c r="O479"/>
  <c r="K36"/>
  <c r="M498"/>
  <c r="N338"/>
  <c r="H36"/>
  <c r="H301"/>
  <c r="N349"/>
  <c r="J211"/>
  <c r="M215"/>
  <c r="K26" i="13" a="1"/>
  <c r="N474" i="4"/>
  <c r="L291"/>
  <c r="I218"/>
  <c r="N243"/>
  <c r="I431"/>
  <c r="L302"/>
  <c r="K58"/>
  <c r="O361"/>
  <c r="K461"/>
  <c r="L170"/>
  <c r="H471"/>
  <c r="J227"/>
  <c r="H20"/>
  <c r="H451"/>
  <c r="M390"/>
  <c r="L106"/>
  <c r="L39"/>
  <c r="M150"/>
  <c r="L360"/>
  <c r="J409"/>
  <c r="H354"/>
  <c r="O364"/>
  <c r="K164"/>
  <c r="J107"/>
  <c r="H312"/>
  <c r="I341"/>
  <c r="M382"/>
  <c r="M415"/>
  <c r="J306"/>
  <c r="J337"/>
  <c r="M451"/>
  <c r="U5" i="18" a="1"/>
  <c r="O321" i="4"/>
  <c r="L313"/>
  <c r="K35"/>
  <c r="J456"/>
  <c r="I190"/>
  <c r="K410"/>
  <c r="O60"/>
  <c r="O329"/>
  <c r="N419"/>
  <c r="M393"/>
  <c r="J70"/>
  <c r="M154"/>
  <c r="N70"/>
  <c r="J417"/>
  <c r="O57"/>
  <c r="N449"/>
  <c r="H435"/>
  <c r="I249"/>
  <c r="O136"/>
  <c r="M231"/>
  <c r="K2"/>
  <c r="H255"/>
  <c r="K490"/>
  <c r="N168"/>
  <c r="O299"/>
  <c r="I192"/>
  <c r="L62"/>
  <c r="H90"/>
  <c r="K230"/>
  <c r="N278"/>
  <c r="L29"/>
  <c r="N5" i="1" a="1"/>
  <c r="J256" i="4"/>
  <c r="I42"/>
  <c r="L174"/>
  <c r="I9"/>
  <c r="N455"/>
  <c r="N24" i="28" a="1"/>
  <c r="N120" i="4"/>
  <c r="O272"/>
  <c r="I298"/>
  <c r="M422"/>
  <c r="K157"/>
  <c r="J219"/>
  <c r="J7"/>
  <c r="O480"/>
  <c r="N159"/>
  <c r="O98"/>
  <c r="H498"/>
  <c r="H450"/>
  <c r="O246"/>
  <c r="I352"/>
  <c r="I195"/>
  <c r="O96"/>
  <c r="O441"/>
  <c r="H57"/>
  <c r="N436"/>
  <c r="M395"/>
  <c r="I238"/>
  <c r="I293"/>
  <c r="H359"/>
  <c r="K44"/>
  <c r="J164"/>
  <c r="K226"/>
  <c r="K25" i="26" a="1"/>
  <c r="N139" i="4"/>
  <c r="K203"/>
  <c r="K216"/>
  <c r="N282"/>
  <c r="O366"/>
  <c r="H282"/>
  <c r="O69"/>
  <c r="I41"/>
  <c r="I471"/>
  <c r="N28"/>
  <c r="H380"/>
  <c r="J77"/>
  <c r="O473"/>
  <c r="J454"/>
  <c r="L493"/>
  <c r="K438"/>
  <c r="O458"/>
  <c r="N234"/>
  <c r="H470"/>
  <c r="O420"/>
  <c r="M195"/>
  <c r="R27" i="26" a="1"/>
  <c r="K139" i="4"/>
  <c r="H306"/>
  <c r="H167"/>
  <c r="O491"/>
  <c r="O147"/>
  <c r="J435"/>
  <c r="L128"/>
  <c r="M180"/>
  <c r="U24" i="18" a="1"/>
  <c r="N17" i="15" a="1"/>
  <c r="H3" i="4"/>
  <c r="K16" i="15" a="1"/>
  <c r="M152" i="4"/>
  <c r="N98"/>
  <c r="O94"/>
  <c r="O39"/>
  <c r="L336"/>
  <c r="K24" i="24" a="1"/>
  <c r="R14" i="18" a="1"/>
  <c r="K26" i="28" a="1"/>
  <c r="K63" i="4"/>
  <c r="M95"/>
  <c r="H66"/>
  <c r="K27" i="18" a="1"/>
  <c r="K346" i="4"/>
  <c r="H133"/>
  <c r="H127"/>
  <c r="I468"/>
  <c r="K4" i="13" a="1"/>
  <c r="I258" i="4"/>
  <c r="N203"/>
  <c r="H478"/>
  <c r="J476"/>
  <c r="L211"/>
  <c r="I427"/>
  <c r="U7" i="1" a="1"/>
  <c r="K128" i="4"/>
  <c r="H251"/>
  <c r="N382"/>
  <c r="H440"/>
  <c r="L96"/>
  <c r="O40"/>
  <c r="K5" i="13" a="1"/>
  <c r="O185" i="4"/>
  <c r="K277"/>
  <c r="O488"/>
  <c r="M169"/>
  <c r="N236"/>
  <c r="O50"/>
  <c r="M417"/>
  <c r="I20"/>
  <c r="N54"/>
  <c r="I125"/>
  <c r="L317"/>
  <c r="N21"/>
  <c r="M261"/>
  <c r="I123"/>
  <c r="N90"/>
  <c r="O28"/>
  <c r="M20"/>
  <c r="M232"/>
  <c r="L462"/>
  <c r="L299"/>
  <c r="L239"/>
  <c r="O341"/>
  <c r="M345"/>
  <c r="O461"/>
  <c r="N314"/>
  <c r="L298"/>
  <c r="L385"/>
  <c r="M500"/>
  <c r="N318"/>
  <c r="L181"/>
  <c r="J183"/>
  <c r="K25" i="24" a="1"/>
  <c r="N8" i="13" a="1"/>
  <c r="K9" i="4"/>
  <c r="N358"/>
  <c r="O100"/>
  <c r="M213"/>
  <c r="N440"/>
  <c r="H211"/>
  <c r="U14" i="15" a="1"/>
  <c r="N148" i="4"/>
  <c r="N235"/>
  <c r="K6" i="28" a="1"/>
  <c r="N355" i="4"/>
  <c r="O489"/>
  <c r="M118"/>
  <c r="N18" i="22" a="1"/>
  <c r="I453" i="4"/>
  <c r="L187"/>
  <c r="J15"/>
  <c r="N383"/>
  <c r="N3"/>
  <c r="H237"/>
  <c r="J416"/>
  <c r="K152"/>
  <c r="M181"/>
  <c r="K307"/>
  <c r="M423"/>
  <c r="H257"/>
  <c r="O31"/>
  <c r="I201"/>
  <c r="K31"/>
  <c r="I110"/>
  <c r="K138"/>
  <c r="L377"/>
  <c r="J361"/>
  <c r="H238"/>
  <c r="I117"/>
  <c r="M74"/>
  <c r="H130"/>
  <c r="O118"/>
  <c r="N76"/>
  <c r="K80"/>
  <c r="J498"/>
  <c r="K134"/>
  <c r="H406"/>
  <c r="K7" i="13" a="1"/>
  <c r="N47" i="4"/>
  <c r="M287"/>
  <c r="M147"/>
  <c r="J405"/>
  <c r="O402"/>
  <c r="H68"/>
  <c r="I170"/>
  <c r="U17" i="26" a="1"/>
  <c r="K8" a="1"/>
  <c r="N15" i="13" a="1"/>
  <c r="J171" i="4"/>
  <c r="J182"/>
  <c r="M9"/>
  <c r="N285"/>
  <c r="H41"/>
  <c r="K206"/>
  <c r="K191"/>
  <c r="I126"/>
  <c r="H51"/>
  <c r="O350"/>
  <c r="I234"/>
  <c r="J299"/>
  <c r="I65"/>
  <c r="K6" i="24" a="1"/>
  <c r="H194" i="4"/>
  <c r="O288"/>
  <c r="K213"/>
  <c r="H17"/>
  <c r="I132"/>
  <c r="I439"/>
  <c r="O482"/>
  <c r="N320"/>
  <c r="U25" i="24" a="1"/>
  <c r="H484" i="4"/>
  <c r="L444"/>
  <c r="M120"/>
  <c r="I62"/>
  <c r="L229"/>
  <c r="U28" i="22" a="1"/>
  <c r="L134" i="4"/>
  <c r="J190"/>
  <c r="H293"/>
  <c r="M280"/>
  <c r="H193"/>
  <c r="L155"/>
  <c r="L81"/>
  <c r="M52"/>
  <c r="J466"/>
  <c r="H152"/>
  <c r="J251"/>
  <c r="J115"/>
  <c r="M429"/>
  <c r="N7"/>
  <c r="N127"/>
  <c r="L415"/>
  <c r="H189"/>
  <c r="H393"/>
  <c r="L18"/>
  <c r="N83"/>
  <c r="H398"/>
  <c r="L437"/>
  <c r="I402"/>
  <c r="I281"/>
  <c r="N414"/>
  <c r="L135"/>
  <c r="N28" i="15" a="1"/>
  <c r="H298" i="4"/>
  <c r="J217"/>
  <c r="J177"/>
  <c r="O142"/>
  <c r="H455"/>
  <c r="H186"/>
  <c r="J33"/>
  <c r="J242"/>
  <c r="M100"/>
  <c r="K72"/>
  <c r="L373"/>
  <c r="I404"/>
  <c r="M383"/>
  <c r="K481"/>
  <c r="J187"/>
  <c r="M167"/>
  <c r="K204"/>
  <c r="O300"/>
  <c r="M35"/>
  <c r="K408"/>
  <c r="K298"/>
  <c r="L389"/>
  <c r="J380"/>
  <c r="O236"/>
  <c r="O214"/>
  <c r="M129"/>
  <c r="K409"/>
  <c r="O80"/>
  <c r="K47"/>
  <c r="M203"/>
  <c r="N32"/>
  <c r="H208"/>
  <c r="K245"/>
  <c r="R18" i="24" a="1"/>
  <c r="H308" i="4"/>
  <c r="J83"/>
  <c r="H166"/>
  <c r="I368"/>
  <c r="K416"/>
  <c r="O380"/>
  <c r="M462"/>
  <c r="I501"/>
  <c r="R8" i="24" a="1"/>
  <c r="J330" i="4"/>
  <c r="K330"/>
  <c r="M43"/>
  <c r="M304"/>
  <c r="K5" i="1" a="1"/>
  <c r="N485" i="4"/>
  <c r="J189"/>
  <c r="O450"/>
  <c r="L120"/>
  <c r="H48"/>
  <c r="J463"/>
  <c r="K388"/>
  <c r="J147"/>
  <c r="N370"/>
  <c r="M137"/>
  <c r="L175"/>
  <c r="K473"/>
  <c r="R24" i="24" a="1"/>
  <c r="N142" i="4"/>
  <c r="H145"/>
  <c r="L311"/>
  <c r="K28" i="15" a="1"/>
  <c r="J272" i="4"/>
  <c r="M428"/>
  <c r="M410"/>
  <c r="I74"/>
  <c r="M314"/>
  <c r="I411"/>
  <c r="O244"/>
  <c r="N325"/>
  <c r="K233"/>
  <c r="K478"/>
  <c r="I53"/>
  <c r="J172"/>
  <c r="N6" i="28" a="1"/>
  <c r="N112" i="4"/>
  <c r="K392"/>
  <c r="K66"/>
  <c r="N438"/>
  <c r="O184"/>
  <c r="I369"/>
  <c r="J207"/>
  <c r="N263"/>
  <c r="K223"/>
  <c r="N484"/>
  <c r="I114"/>
  <c r="H415"/>
  <c r="K165"/>
  <c r="J191"/>
  <c r="M389"/>
  <c r="N45"/>
  <c r="L495"/>
  <c r="J184"/>
  <c r="M257"/>
  <c r="I272"/>
  <c r="I109"/>
  <c r="J75"/>
  <c r="N430"/>
  <c r="N71"/>
  <c r="H369"/>
  <c r="N53"/>
  <c r="I176"/>
  <c r="J36"/>
  <c r="L215"/>
  <c r="O88"/>
  <c r="I4"/>
  <c r="N450"/>
  <c r="L398"/>
  <c r="I240"/>
  <c r="N385"/>
  <c r="R14" i="24" a="1"/>
  <c r="O160" i="4"/>
  <c r="O495"/>
  <c r="J336"/>
  <c r="I237"/>
  <c r="K443"/>
  <c r="I267"/>
  <c r="J64"/>
  <c r="L123"/>
  <c r="H349"/>
  <c r="K215"/>
  <c r="L412"/>
  <c r="I376"/>
  <c r="N253"/>
  <c r="H361"/>
  <c r="H224"/>
  <c r="L306"/>
  <c r="U8" i="18" a="1"/>
  <c r="U27" i="1" a="1"/>
  <c r="N8" i="4"/>
  <c r="H5"/>
  <c r="M112"/>
  <c r="N20"/>
  <c r="H320"/>
  <c r="J334"/>
  <c r="O256"/>
  <c r="I395"/>
  <c r="J96"/>
  <c r="M60"/>
  <c r="L270"/>
  <c r="M309"/>
  <c r="O325"/>
  <c r="H444"/>
  <c r="N468"/>
  <c r="M404"/>
  <c r="J148"/>
  <c r="J56"/>
  <c r="O155"/>
  <c r="I120"/>
  <c r="J61"/>
  <c r="I398"/>
  <c r="N284"/>
  <c r="L94"/>
  <c r="I317"/>
  <c r="N233"/>
  <c r="L78"/>
  <c r="I470"/>
  <c r="O129"/>
  <c r="I243"/>
  <c r="I270"/>
  <c r="K501"/>
  <c r="N289"/>
  <c r="N40"/>
  <c r="O386"/>
  <c r="M497"/>
  <c r="R17" i="24" a="1"/>
  <c r="O176" i="4"/>
  <c r="O304"/>
  <c r="L227"/>
  <c r="N465"/>
  <c r="M359"/>
  <c r="O21"/>
  <c r="N448"/>
  <c r="J360"/>
  <c r="L322"/>
  <c r="J433"/>
  <c r="O199"/>
  <c r="L366"/>
  <c r="I17"/>
  <c r="H452"/>
  <c r="I245"/>
  <c r="R5" i="13" a="1"/>
  <c r="I287" i="4"/>
  <c r="I149"/>
  <c r="M463"/>
  <c r="L22"/>
  <c r="L57"/>
  <c r="N300"/>
  <c r="I348"/>
  <c r="N151"/>
  <c r="K18" i="15" a="1"/>
  <c r="J478" i="4"/>
  <c r="J221"/>
  <c r="N359"/>
  <c r="J427"/>
  <c r="K28" i="24" a="1"/>
  <c r="R18" i="26" a="1"/>
  <c r="K6" a="1"/>
  <c r="J365" i="4"/>
  <c r="M362"/>
  <c r="N351"/>
  <c r="U26" i="1" a="1"/>
  <c r="L312" i="4"/>
  <c r="N389"/>
  <c r="H248"/>
  <c r="O2"/>
  <c r="H392"/>
  <c r="K289"/>
  <c r="K456"/>
  <c r="I354"/>
  <c r="O235"/>
  <c r="N29"/>
  <c r="K198"/>
  <c r="N453"/>
  <c r="U17" i="24" a="1"/>
  <c r="K7" i="22" a="1"/>
  <c r="H456" i="4"/>
  <c r="M479"/>
  <c r="N196"/>
  <c r="M68"/>
  <c r="H253"/>
  <c r="L19"/>
  <c r="M397"/>
  <c r="O453"/>
  <c r="K499"/>
  <c r="I357"/>
  <c r="N110"/>
  <c r="N36"/>
  <c r="J445"/>
  <c r="I22"/>
  <c r="N173"/>
  <c r="I349"/>
  <c r="M407"/>
  <c r="H23"/>
  <c r="L71"/>
  <c r="U5" i="1" a="1"/>
  <c r="L98" i="4"/>
  <c r="I385"/>
  <c r="O161"/>
  <c r="L127"/>
  <c r="N27" i="1" a="1"/>
  <c r="K8" i="18" a="1"/>
  <c r="H299" i="4"/>
  <c r="N17" i="13" a="1"/>
  <c r="K334" i="4"/>
  <c r="K127"/>
  <c r="H108"/>
  <c r="H288"/>
  <c r="U24" i="22" a="1"/>
  <c r="M481" i="4"/>
  <c r="H394"/>
  <c r="R24" i="28" a="1"/>
  <c r="N104" i="4"/>
  <c r="K132"/>
  <c r="I333"/>
  <c r="K332"/>
  <c r="H341"/>
  <c r="K6" i="15" a="1"/>
  <c r="H110" i="4"/>
  <c r="J118"/>
  <c r="I206"/>
  <c r="J105"/>
  <c r="L132"/>
  <c r="N420"/>
  <c r="N409"/>
  <c r="O417"/>
  <c r="J286"/>
  <c r="I66"/>
  <c r="O369"/>
  <c r="J63"/>
  <c r="K149"/>
  <c r="H206"/>
  <c r="H197"/>
  <c r="J493"/>
  <c r="M193"/>
  <c r="I138"/>
  <c r="K352"/>
  <c r="I25"/>
  <c r="L394"/>
  <c r="N79"/>
  <c r="J267"/>
  <c r="H465"/>
  <c r="L402"/>
  <c r="J321"/>
  <c r="M143"/>
  <c r="I16"/>
  <c r="H357"/>
  <c r="N463"/>
  <c r="M263"/>
  <c r="J358"/>
  <c r="L213"/>
  <c r="O200"/>
  <c r="R16" i="26" a="1"/>
  <c r="L320" i="4"/>
  <c r="J14"/>
  <c r="K369"/>
  <c r="K370"/>
  <c r="L178"/>
  <c r="L206"/>
  <c r="I343"/>
  <c r="L86"/>
  <c r="N204"/>
  <c r="L252"/>
  <c r="J320"/>
  <c r="H16"/>
  <c r="M219"/>
  <c r="L354"/>
  <c r="I417"/>
  <c r="K344"/>
  <c r="H416"/>
  <c r="L456"/>
  <c r="K153"/>
  <c r="J120"/>
  <c r="O11"/>
  <c r="I330"/>
  <c r="J98"/>
  <c r="H373"/>
  <c r="I244"/>
  <c r="L304"/>
  <c r="M248"/>
  <c r="K301"/>
  <c r="J228"/>
  <c r="M126"/>
  <c r="H409"/>
  <c r="J72"/>
  <c r="N4" i="13" a="1"/>
  <c r="J152" i="4"/>
  <c r="H107"/>
  <c r="I68"/>
  <c r="K385"/>
  <c r="J391"/>
  <c r="N26"/>
  <c r="J176"/>
  <c r="H351"/>
  <c r="O137"/>
  <c r="I71"/>
  <c r="K4" i="15" a="1"/>
  <c r="K270" i="4"/>
  <c r="J382"/>
  <c r="K470"/>
  <c r="L49"/>
  <c r="H461"/>
  <c r="K383"/>
  <c r="J215"/>
  <c r="I257"/>
  <c r="L182"/>
  <c r="N492"/>
  <c r="M160"/>
  <c r="M96"/>
  <c r="J116"/>
  <c r="O89"/>
  <c r="L401"/>
  <c r="J322"/>
  <c r="L414"/>
  <c r="M236"/>
  <c r="I405"/>
  <c r="L323"/>
  <c r="L262"/>
  <c r="J257"/>
  <c r="J471"/>
  <c r="J371"/>
  <c r="J55"/>
  <c r="H71"/>
  <c r="N164"/>
  <c r="K444"/>
  <c r="J304"/>
  <c r="L290"/>
  <c r="O12"/>
  <c r="H420"/>
  <c r="I477"/>
  <c r="K384"/>
  <c r="K7" i="18" a="1"/>
  <c r="M245" i="4"/>
  <c r="R4" i="28" a="1"/>
  <c r="M486" i="4"/>
  <c r="N260"/>
  <c r="K6" i="22" a="1"/>
  <c r="M58" i="4"/>
  <c r="I165"/>
  <c r="J412"/>
  <c r="K28" i="18" a="1"/>
  <c r="K120" i="4"/>
  <c r="H383"/>
  <c r="H492"/>
  <c r="K60"/>
  <c r="J324"/>
  <c r="L339"/>
  <c r="K291"/>
  <c r="K27" i="26" a="1"/>
  <c r="M364" i="4"/>
  <c r="H396"/>
  <c r="N14" i="28" a="1"/>
  <c r="L328" i="4"/>
  <c r="N227"/>
  <c r="J341"/>
  <c r="M103"/>
  <c r="O398"/>
  <c r="I40"/>
  <c r="J470"/>
  <c r="N166"/>
  <c r="L186"/>
  <c r="L217"/>
  <c r="L476"/>
  <c r="I172"/>
  <c r="H412"/>
  <c r="I321"/>
  <c r="I133"/>
  <c r="O356"/>
  <c r="O438"/>
  <c r="J386"/>
  <c r="M369"/>
  <c r="M388"/>
  <c r="O16"/>
  <c r="I441"/>
  <c r="I174"/>
  <c r="M405"/>
  <c r="H29"/>
  <c r="J420"/>
  <c r="K218"/>
  <c r="H214"/>
  <c r="H195"/>
  <c r="M157"/>
  <c r="N198"/>
  <c r="O91"/>
  <c r="K271"/>
  <c r="K6" i="1" a="1"/>
  <c r="M205" i="4"/>
  <c r="I75"/>
  <c r="L74"/>
  <c r="M155"/>
  <c r="O271"/>
  <c r="L263"/>
  <c r="O101"/>
  <c r="N8" i="18" a="1"/>
  <c r="J114" i="4"/>
  <c r="O152"/>
  <c r="L75"/>
  <c r="K7" i="26" a="1"/>
  <c r="K6" i="4"/>
  <c r="K20"/>
  <c r="N270"/>
  <c r="N145"/>
  <c r="M372"/>
  <c r="M488"/>
  <c r="L180"/>
  <c r="K497"/>
  <c r="O411"/>
  <c r="I305"/>
  <c r="M179"/>
  <c r="L432"/>
  <c r="U15" i="13" a="1"/>
  <c r="H104" i="4"/>
  <c r="N408"/>
  <c r="K222"/>
  <c r="K161"/>
  <c r="H382"/>
  <c r="N262"/>
  <c r="H483"/>
  <c r="O500"/>
  <c r="M122"/>
  <c r="R8" i="28" a="1"/>
  <c r="N410" i="4"/>
  <c r="I94"/>
  <c r="M473"/>
  <c r="M59"/>
  <c r="K394"/>
  <c r="I212"/>
  <c r="N446"/>
  <c r="N68"/>
  <c r="M66"/>
  <c r="U6" i="15" a="1"/>
  <c r="I239" i="4"/>
  <c r="J469"/>
  <c r="L340"/>
  <c r="H228"/>
  <c r="O342"/>
  <c r="L167"/>
  <c r="R27" i="22" a="1"/>
  <c r="O51" i="4"/>
  <c r="L467"/>
  <c r="L496"/>
  <c r="O8"/>
  <c r="L32"/>
  <c r="L324"/>
  <c r="O467"/>
  <c r="L273"/>
  <c r="U8" i="22" a="1"/>
  <c r="I13" i="4"/>
  <c r="H91"/>
  <c r="K207"/>
  <c r="N250"/>
  <c r="N8" i="15" a="1"/>
  <c r="I448" i="4"/>
  <c r="U8" i="15" a="1"/>
  <c r="I119" i="4"/>
  <c r="J423"/>
  <c r="H200"/>
  <c r="M135"/>
  <c r="I313"/>
  <c r="O403"/>
  <c r="J229"/>
  <c r="L338"/>
  <c r="K214"/>
  <c r="O258"/>
  <c r="M117"/>
  <c r="I184"/>
  <c r="I209"/>
  <c r="L235"/>
  <c r="H217"/>
  <c r="L275"/>
  <c r="I183"/>
  <c r="O383"/>
  <c r="H501"/>
  <c r="I263"/>
  <c r="N339"/>
  <c r="H460"/>
  <c r="O471"/>
  <c r="I80"/>
  <c r="H344"/>
  <c r="H154"/>
  <c r="M156"/>
  <c r="M493"/>
  <c r="K414"/>
  <c r="J131"/>
  <c r="N458"/>
  <c r="N147"/>
  <c r="J68"/>
  <c r="I370"/>
  <c r="N121"/>
  <c r="N162"/>
  <c r="K158"/>
  <c r="J27"/>
  <c r="J288"/>
  <c r="L271"/>
  <c r="N494"/>
  <c r="I129"/>
  <c r="O35"/>
  <c r="N251"/>
  <c r="L276"/>
  <c r="N51"/>
  <c r="K413"/>
  <c r="N220"/>
  <c r="R17" i="1" a="1"/>
  <c r="M255" i="4"/>
  <c r="L287"/>
  <c r="K8" i="1" a="1"/>
  <c r="L168" i="4"/>
  <c r="H13"/>
  <c r="M85"/>
  <c r="N437"/>
  <c r="N421"/>
  <c r="K7" i="24" a="1"/>
  <c r="U28" i="1" a="1"/>
  <c r="M78" i="4"/>
  <c r="U4" i="13" a="1"/>
  <c r="R27" a="1"/>
  <c r="N27" a="1"/>
  <c r="J150" i="4"/>
  <c r="O7"/>
  <c r="L152"/>
  <c r="J314"/>
  <c r="I377"/>
  <c r="K424"/>
  <c r="K462"/>
  <c r="K382"/>
  <c r="M61"/>
  <c r="N18" i="18" a="1"/>
  <c r="U26" i="15" a="1"/>
  <c r="O273" i="4"/>
  <c r="L55"/>
  <c r="I140"/>
  <c r="K249"/>
  <c r="N435"/>
  <c r="O349"/>
  <c r="J399"/>
  <c r="O198"/>
  <c r="M275"/>
  <c r="M240"/>
  <c r="I145"/>
  <c r="M165"/>
  <c r="J482"/>
  <c r="I269"/>
  <c r="K428"/>
  <c r="M191"/>
  <c r="N265"/>
  <c r="K25" i="15" a="1"/>
  <c r="J125" i="4"/>
  <c r="M125"/>
  <c r="L466"/>
  <c r="O70"/>
  <c r="I97"/>
  <c r="H220"/>
  <c r="M186"/>
  <c r="M233"/>
  <c r="O262"/>
  <c r="O181"/>
  <c r="I19"/>
  <c r="M24"/>
  <c r="O293"/>
  <c r="O483"/>
  <c r="I358"/>
  <c r="M178"/>
  <c r="K11"/>
  <c r="H232"/>
  <c r="L200"/>
  <c r="I491"/>
  <c r="N310"/>
  <c r="N163"/>
  <c r="N17" i="18" a="1"/>
  <c r="M467" i="4"/>
  <c r="O283"/>
  <c r="I434"/>
  <c r="M83"/>
  <c r="H480"/>
  <c r="J119"/>
  <c r="N25" i="18" a="1"/>
  <c r="N443" i="4"/>
  <c r="N8" i="26" a="1"/>
  <c r="H163" i="4"/>
  <c r="O46"/>
  <c r="N87"/>
  <c r="U28" i="18" a="1"/>
  <c r="N398" i="4"/>
  <c r="M151"/>
  <c r="H325"/>
  <c r="I60"/>
  <c r="K411"/>
  <c r="U4" i="1" a="1"/>
  <c r="O374" i="4"/>
  <c r="N44"/>
  <c r="N287"/>
  <c r="K453"/>
  <c r="U28" i="28" a="1"/>
  <c r="R7" i="26" a="1"/>
  <c r="H256" i="4"/>
  <c r="I99"/>
  <c r="O305"/>
  <c r="O157"/>
  <c r="J136"/>
  <c r="K178"/>
  <c r="N415"/>
  <c r="K417"/>
  <c r="O493"/>
  <c r="J122"/>
  <c r="H474"/>
  <c r="L375"/>
  <c r="J293"/>
  <c r="O213"/>
  <c r="I499"/>
  <c r="I479"/>
  <c r="M379"/>
  <c r="L53"/>
  <c r="H227"/>
  <c r="H128"/>
  <c r="I463"/>
  <c r="K26" i="22" a="1"/>
  <c r="H327" i="4"/>
  <c r="O229"/>
  <c r="O324"/>
  <c r="J141"/>
  <c r="K15" i="24" a="1"/>
  <c r="O377" i="4"/>
  <c r="N368"/>
  <c r="J247"/>
  <c r="I399"/>
  <c r="J91"/>
  <c r="H105"/>
  <c r="H231"/>
  <c r="L288"/>
  <c r="J496"/>
  <c r="K26" i="24" a="1"/>
  <c r="K27" i="13" a="1"/>
  <c r="K18" a="1"/>
  <c r="K459" i="4"/>
  <c r="M211"/>
  <c r="N24" i="15" a="1"/>
  <c r="H262" i="4"/>
  <c r="H32"/>
  <c r="M175"/>
  <c r="N427"/>
  <c r="J186"/>
  <c r="N210"/>
  <c r="N180"/>
  <c r="J367"/>
  <c r="I363"/>
  <c r="J277"/>
  <c r="R17" i="15" a="1"/>
  <c r="K25" i="4"/>
  <c r="J432"/>
  <c r="J42"/>
  <c r="K27" i="22" a="1"/>
  <c r="N95" i="4"/>
  <c r="O375"/>
  <c r="N365"/>
  <c r="M450"/>
  <c r="L446"/>
  <c r="N165"/>
  <c r="M480"/>
  <c r="N395"/>
  <c r="N454"/>
  <c r="N445"/>
  <c r="I488"/>
  <c r="I56"/>
  <c r="M501"/>
  <c r="N478"/>
  <c r="L7"/>
  <c r="O492"/>
  <c r="J501"/>
  <c r="M341"/>
  <c r="L486"/>
  <c r="K397"/>
  <c r="O328"/>
  <c r="M177"/>
  <c r="L220"/>
  <c r="O277"/>
  <c r="I102"/>
  <c r="M38"/>
  <c r="N354"/>
  <c r="K474"/>
  <c r="M138"/>
  <c r="O303"/>
  <c r="M492"/>
  <c r="I241"/>
  <c r="M403"/>
  <c r="L374"/>
  <c r="N487"/>
  <c r="R24" i="13" a="1"/>
  <c r="H132" i="4"/>
  <c r="M337"/>
  <c r="M441"/>
  <c r="M419"/>
  <c r="N50"/>
  <c r="M204"/>
  <c r="I90"/>
  <c r="K378"/>
  <c r="O405"/>
  <c r="J362"/>
  <c r="M482"/>
  <c r="N429"/>
  <c r="M291"/>
  <c r="M10"/>
  <c r="K259"/>
  <c r="O177"/>
  <c r="K423"/>
  <c r="N326"/>
  <c r="K112"/>
  <c r="N10"/>
  <c r="O120"/>
  <c r="K312"/>
  <c r="H439"/>
  <c r="R15" i="1" a="1"/>
  <c r="K232" i="4"/>
  <c r="H111"/>
  <c r="K8" i="22" a="1"/>
  <c r="I30" i="4"/>
  <c r="J24"/>
  <c r="M354"/>
  <c r="M223"/>
  <c r="M75"/>
  <c r="M55"/>
  <c r="N399"/>
  <c r="I221"/>
  <c r="N27" i="28" a="1"/>
  <c r="K389" i="4"/>
  <c r="M466"/>
  <c r="K491"/>
  <c r="M298"/>
  <c r="N38"/>
  <c r="I271"/>
  <c r="L417"/>
  <c r="O22"/>
  <c r="I325"/>
  <c r="N184"/>
  <c r="K24" i="22" a="1"/>
  <c r="H421" i="4"/>
  <c r="O352"/>
  <c r="K8" i="15" a="1"/>
  <c r="M485" i="4"/>
  <c r="O90"/>
  <c r="H436"/>
  <c r="M149"/>
  <c r="N346"/>
  <c r="N8" i="24" a="1"/>
  <c r="O245" i="4"/>
  <c r="N224"/>
  <c r="H160"/>
  <c r="L383"/>
  <c r="I438"/>
  <c r="J155"/>
  <c r="N6"/>
  <c r="M413"/>
  <c r="O149"/>
  <c r="I484"/>
  <c r="L129"/>
  <c r="I230"/>
  <c r="M353"/>
  <c r="K314"/>
  <c r="H259"/>
  <c r="U5" i="13" a="1"/>
  <c r="L490" i="4"/>
  <c r="J274"/>
  <c r="I486"/>
  <c r="K176"/>
  <c r="M172"/>
  <c r="N254"/>
  <c r="R24" i="22" a="1"/>
  <c r="M72" i="4"/>
  <c r="J232"/>
  <c r="K364"/>
  <c r="K14" i="18" a="1"/>
  <c r="J79" i="4"/>
  <c r="J206"/>
  <c r="H367"/>
  <c r="L70"/>
  <c r="R6" i="22" a="1"/>
  <c r="I331" i="4"/>
  <c r="U14" i="28" a="1"/>
  <c r="M477" i="4"/>
  <c r="I324"/>
  <c r="R6" i="15" a="1"/>
  <c r="K7" a="1"/>
  <c r="M134" i="4"/>
  <c r="M335"/>
  <c r="N72"/>
  <c r="R4" i="18" a="1"/>
  <c r="O131" i="4"/>
  <c r="I338"/>
  <c r="K97"/>
  <c r="H446"/>
  <c r="N303"/>
  <c r="L150"/>
  <c r="R7" i="15" a="1"/>
  <c r="L308" i="4"/>
  <c r="K248"/>
  <c r="L58"/>
  <c r="J461"/>
  <c r="M474"/>
  <c r="N153"/>
  <c r="J30"/>
  <c r="N186"/>
  <c r="H485"/>
  <c r="H85"/>
  <c r="R28" i="18" a="1"/>
  <c r="R15" i="28" a="1"/>
  <c r="O247" i="4"/>
  <c r="K124"/>
  <c r="U25" i="26" a="1"/>
  <c r="I168" i="4"/>
  <c r="M320"/>
  <c r="O326"/>
  <c r="M306"/>
  <c r="M442"/>
  <c r="J45"/>
  <c r="H292"/>
  <c r="O400"/>
  <c r="M373"/>
  <c r="H303"/>
  <c r="O233"/>
  <c r="R6" i="18" a="1"/>
  <c r="K73" i="4"/>
  <c r="I435"/>
  <c r="J413"/>
  <c r="L293"/>
  <c r="U7" i="22" a="1"/>
  <c r="K15" a="1"/>
  <c r="K24" i="15" a="1"/>
  <c r="O32" i="4"/>
  <c r="N14" i="24" a="1"/>
  <c r="R4" i="26" a="1"/>
  <c r="H449" i="4"/>
  <c r="I415"/>
  <c r="J133"/>
  <c r="I447"/>
  <c r="O124"/>
  <c r="J276"/>
  <c r="M110"/>
  <c r="H124"/>
  <c r="H192"/>
  <c r="H199"/>
  <c r="O192"/>
  <c r="L407"/>
  <c r="H81"/>
  <c r="O336"/>
  <c r="K285"/>
  <c r="I46"/>
  <c r="O248"/>
  <c r="N431"/>
  <c r="K27" i="28" a="1"/>
  <c r="I278" i="4"/>
  <c r="N493"/>
  <c r="H417"/>
  <c r="O66"/>
  <c r="M217"/>
  <c r="H2"/>
  <c r="O353"/>
  <c r="H198"/>
  <c r="M432"/>
  <c r="U25" i="13" a="1"/>
  <c r="L497" i="4"/>
  <c r="N106"/>
  <c r="O372"/>
  <c r="I334"/>
  <c r="R7" i="18" a="1"/>
  <c r="O439" i="4"/>
  <c r="U6" i="28" a="1"/>
  <c r="K373" i="4"/>
  <c r="O268"/>
  <c r="K199"/>
  <c r="R15" i="24" a="1"/>
  <c r="I378" i="4"/>
  <c r="J431"/>
  <c r="K65"/>
  <c r="H121"/>
  <c r="O107"/>
  <c r="L274"/>
  <c r="N27" i="22" a="1"/>
  <c r="J492" i="4"/>
  <c r="O105"/>
  <c r="H122"/>
  <c r="N26" i="26" a="1"/>
  <c r="H212" i="4"/>
  <c r="H389"/>
  <c r="H134"/>
  <c r="M284"/>
  <c r="K6" i="13" a="1"/>
  <c r="K454" i="4"/>
  <c r="M65"/>
  <c r="H55"/>
  <c r="N411"/>
  <c r="K148"/>
  <c r="N175"/>
  <c r="J366"/>
  <c r="I88"/>
  <c r="L193"/>
  <c r="H170"/>
  <c r="N404"/>
  <c r="I379"/>
  <c r="L137"/>
  <c r="M87"/>
  <c r="H92"/>
  <c r="K28" i="28" a="1"/>
  <c r="L251" i="4"/>
  <c r="K42"/>
  <c r="I444"/>
  <c r="M305"/>
  <c r="K496"/>
  <c r="I83"/>
  <c r="R7" i="28" a="1"/>
  <c r="K174" i="4"/>
  <c r="J368"/>
  <c r="N28" i="13" a="1"/>
  <c r="J34" i="4"/>
  <c r="O446"/>
  <c r="J245"/>
  <c r="K353"/>
  <c r="K5" i="22" a="1"/>
  <c r="N14" i="4"/>
  <c r="R6" i="26" a="1"/>
  <c r="N56" i="4"/>
  <c r="K221"/>
  <c r="M184"/>
  <c r="J21"/>
  <c r="K8" i="28" a="1"/>
  <c r="H384" i="4"/>
  <c r="O55"/>
  <c r="H309"/>
  <c r="I409"/>
  <c r="L104"/>
  <c r="K14" i="26" a="1"/>
  <c r="N24" i="1" a="1"/>
  <c r="N16" i="18" a="1"/>
  <c r="O5" i="4"/>
  <c r="J317"/>
  <c r="N17" i="28" a="1"/>
  <c r="J390" i="4"/>
  <c r="J379"/>
  <c r="O393"/>
  <c r="H21"/>
  <c r="M185"/>
  <c r="I375"/>
  <c r="O330"/>
  <c r="O470"/>
  <c r="R25" i="26" a="1"/>
  <c r="H236" i="4"/>
  <c r="J381"/>
  <c r="J139"/>
  <c r="L66"/>
  <c r="K41"/>
  <c r="N264"/>
  <c r="K17" i="28" a="1"/>
  <c r="R26" i="1" a="1"/>
  <c r="I18" i="4"/>
  <c r="U27" i="13" a="1"/>
  <c r="L425" i="4"/>
  <c r="H223"/>
  <c r="J439"/>
  <c r="J59"/>
  <c r="U8" i="24" a="1"/>
  <c r="J477" i="4"/>
  <c r="H244"/>
  <c r="J218"/>
  <c r="M476"/>
  <c r="M425"/>
  <c r="J104"/>
  <c r="K5" i="15" a="1"/>
  <c r="L188" i="4"/>
  <c r="I361"/>
  <c r="L454"/>
  <c r="O111"/>
  <c r="N25" i="1" a="1"/>
  <c r="H28" i="4"/>
  <c r="O306"/>
  <c r="R14" i="26" a="1"/>
  <c r="J301" i="4"/>
  <c r="M251"/>
  <c r="J349"/>
  <c r="N306"/>
  <c r="J350"/>
  <c r="J285"/>
  <c r="R5" i="24" a="1"/>
  <c r="L427" i="4"/>
  <c r="O414"/>
  <c r="H366"/>
  <c r="R14" i="28" a="1"/>
  <c r="M472" i="4"/>
  <c r="N190"/>
  <c r="H307"/>
  <c r="L13"/>
  <c r="U16" i="24" a="1"/>
  <c r="I450" i="4"/>
  <c r="N16" i="1" a="1"/>
  <c r="H75" i="4"/>
  <c r="N5" i="13" a="1"/>
  <c r="O61" i="4"/>
  <c r="M269"/>
  <c r="U7" i="15" a="1"/>
  <c r="J180" i="4"/>
  <c r="I455"/>
  <c r="L176"/>
  <c r="M328"/>
  <c r="N93"/>
  <c r="M478"/>
  <c r="R6" i="13" a="1"/>
  <c r="N4" i="15" a="1"/>
  <c r="H205" i="4"/>
  <c r="I143"/>
  <c r="H135"/>
  <c r="R16" i="13" a="1"/>
  <c r="O102" i="4"/>
  <c r="R4" i="13" a="1"/>
  <c r="J488" i="4"/>
  <c r="H6"/>
  <c r="R27" i="24" a="1"/>
  <c r="M176" i="4"/>
  <c r="J374"/>
  <c r="R7" i="24" a="1"/>
  <c r="L146" i="4"/>
  <c r="L399"/>
  <c r="L485"/>
  <c r="H114"/>
  <c r="J424"/>
  <c r="O211"/>
  <c r="I418"/>
  <c r="H176"/>
  <c r="L474"/>
  <c r="N57"/>
  <c r="R15" i="18" a="1"/>
  <c r="K16" i="22" a="1"/>
  <c r="J273" i="4"/>
  <c r="N8" i="1" a="1"/>
  <c r="I374" i="4"/>
  <c r="K15" i="28" a="1"/>
  <c r="K160" i="4"/>
  <c r="K4" i="22" a="1"/>
  <c r="M102" i="4"/>
  <c r="I160"/>
  <c r="L426"/>
  <c r="J6"/>
  <c r="R14" i="15" a="1"/>
  <c r="I432" i="4"/>
  <c r="K142"/>
  <c r="J352"/>
  <c r="J185"/>
  <c r="N39"/>
  <c r="I347"/>
  <c r="K109"/>
  <c r="R4" i="22" a="1"/>
  <c r="K351" i="4"/>
  <c r="O407"/>
  <c r="H266"/>
  <c r="N130"/>
  <c r="N456"/>
  <c r="U8" i="1" a="1"/>
  <c r="R16" i="24" a="1"/>
  <c r="O197" i="4"/>
  <c r="L416"/>
  <c r="I422"/>
  <c r="R26" i="18" a="1"/>
  <c r="I277" i="4"/>
  <c r="U25" i="18" a="1"/>
  <c r="K455" i="4"/>
  <c r="O476"/>
  <c r="K24" i="28" a="1"/>
  <c r="N388" i="4"/>
  <c r="J193"/>
  <c r="R28" i="1" a="1"/>
  <c r="H372" i="4"/>
  <c r="N5" i="28" a="1"/>
  <c r="K403" i="4"/>
  <c r="O64"/>
  <c r="H358"/>
  <c r="K28" i="13" a="1"/>
  <c r="M92" i="4"/>
  <c r="L172"/>
  <c r="I203"/>
  <c r="K5" i="28" a="1"/>
  <c r="N221" i="4"/>
  <c r="O127"/>
  <c r="K433"/>
  <c r="M13"/>
  <c r="N273"/>
  <c r="O499"/>
  <c r="O106"/>
  <c r="L363"/>
  <c r="R8" i="1" a="1"/>
  <c r="H343" i="4"/>
  <c r="M199"/>
  <c r="H494"/>
  <c r="R25" i="22" a="1"/>
  <c r="H423" i="4"/>
  <c r="N7" i="1" a="1"/>
  <c r="H113" i="4"/>
  <c r="N133"/>
  <c r="N16" i="22" a="1"/>
  <c r="K261" i="4"/>
  <c r="I346"/>
  <c r="I98"/>
  <c r="U18" i="15" a="1"/>
  <c r="N16" i="24" a="1"/>
  <c r="I187" i="4"/>
  <c r="N84"/>
  <c r="J220"/>
  <c r="K325"/>
  <c r="O424"/>
  <c r="I227"/>
  <c r="N152"/>
  <c r="K4" i="28" a="1"/>
  <c r="N433" i="4"/>
  <c r="H422"/>
  <c r="R27" i="18" a="1"/>
  <c r="L157" i="4"/>
  <c r="J448"/>
  <c r="O242"/>
  <c r="U24" i="13" a="1"/>
  <c r="H168" i="4"/>
  <c r="O182"/>
  <c r="J372"/>
  <c r="K14"/>
  <c r="I373"/>
  <c r="N22"/>
  <c r="L341"/>
  <c r="L463"/>
  <c r="O29"/>
  <c r="I451"/>
  <c r="I113"/>
  <c r="O240"/>
  <c r="R28" i="24" a="1"/>
  <c r="H428" i="4"/>
  <c r="H276"/>
  <c r="N292"/>
  <c r="R5" i="22" a="1"/>
  <c r="N372" i="4"/>
  <c r="H268"/>
  <c r="L404"/>
  <c r="O314"/>
  <c r="L179"/>
  <c r="R26" i="22" a="1"/>
  <c r="I265" i="4"/>
  <c r="J94"/>
  <c r="M496"/>
  <c r="O404"/>
  <c r="I178"/>
  <c r="R28" i="26" a="1"/>
  <c r="K18" i="18" a="1"/>
  <c r="H315" i="4"/>
  <c r="K38"/>
  <c r="L310"/>
  <c r="N6" i="22" a="1"/>
  <c r="I182" i="4"/>
  <c r="L331"/>
  <c r="L23"/>
  <c r="K54"/>
  <c r="N17" i="26" a="1"/>
  <c r="N16" i="28" a="1"/>
  <c r="H419" i="4"/>
  <c r="L367"/>
  <c r="N174"/>
  <c r="J452"/>
  <c r="L380"/>
  <c r="I311"/>
  <c r="I340"/>
  <c r="N137"/>
  <c r="L421"/>
  <c r="L90"/>
  <c r="M288"/>
  <c r="I288"/>
  <c r="J437"/>
  <c r="O6"/>
  <c r="N6" i="1" a="1"/>
  <c r="M158" i="4"/>
  <c r="N28" i="1" a="1"/>
  <c r="O25" i="4"/>
  <c r="M230"/>
  <c r="I286"/>
  <c r="L244"/>
  <c r="H47"/>
  <c r="O153"/>
  <c r="N75"/>
  <c r="J434"/>
  <c r="L27"/>
  <c r="I303"/>
  <c r="N155"/>
  <c r="I3"/>
  <c r="M271"/>
  <c r="N452"/>
  <c r="H426"/>
  <c r="M235"/>
  <c r="H300"/>
  <c r="O432"/>
  <c r="K114"/>
  <c r="H340"/>
  <c r="L387"/>
  <c r="M461"/>
  <c r="N311"/>
  <c r="H252"/>
  <c r="J205"/>
  <c r="O121"/>
  <c r="J318"/>
  <c r="H335"/>
  <c r="N441"/>
  <c r="K68"/>
  <c r="H169"/>
  <c r="N361"/>
  <c r="J418"/>
  <c r="N4" i="22" a="1"/>
  <c r="N158" i="4"/>
  <c r="H118"/>
  <c r="K465"/>
  <c r="K500"/>
  <c r="I462"/>
  <c r="N392"/>
  <c r="I78"/>
  <c r="K147"/>
  <c r="R16" i="22" a="1"/>
  <c r="K5" i="18" a="1"/>
  <c r="K15" i="15" a="1"/>
  <c r="N27" i="18" a="1"/>
  <c r="J254" i="4"/>
  <c r="K166"/>
  <c r="O173"/>
  <c r="I489"/>
  <c r="L346"/>
  <c r="J323"/>
  <c r="M319"/>
  <c r="M426"/>
  <c r="I344"/>
  <c r="H141"/>
  <c r="K337"/>
  <c r="H491"/>
  <c r="O284"/>
  <c r="H226"/>
  <c r="N28" i="24" a="1"/>
  <c r="K18" i="1" a="1"/>
  <c r="O408" i="4"/>
  <c r="N6" i="26" a="1"/>
  <c r="O409" i="4"/>
  <c r="K377"/>
  <c r="N363"/>
  <c r="O379"/>
  <c r="K244"/>
  <c r="R18" i="1" a="1"/>
  <c r="K492" i="4"/>
  <c r="N324"/>
  <c r="L111"/>
  <c r="L333"/>
  <c r="M98"/>
  <c r="N293"/>
  <c r="L228"/>
  <c r="N319"/>
  <c r="H375"/>
  <c r="M18"/>
  <c r="N226"/>
  <c r="O282"/>
  <c r="M64"/>
  <c r="N5" i="18" a="1"/>
  <c r="K419" i="4"/>
  <c r="U7" i="18" a="1"/>
  <c r="K17" i="1" a="1"/>
  <c r="K5" i="24" a="1"/>
  <c r="J315" i="4"/>
  <c r="J309"/>
  <c r="J23"/>
  <c r="L28"/>
  <c r="H77"/>
  <c r="M267"/>
  <c r="L253"/>
  <c r="H482"/>
  <c r="I175"/>
  <c r="J369"/>
  <c r="J384"/>
  <c r="M336"/>
  <c r="N402"/>
  <c r="N215"/>
  <c r="K339"/>
  <c r="I101"/>
  <c r="H59"/>
  <c r="K29"/>
  <c r="M220"/>
  <c r="K16" i="1" a="1"/>
  <c r="L325" i="4"/>
  <c r="L330"/>
  <c r="K18" i="28" a="1"/>
  <c r="I137" i="4"/>
  <c r="K440"/>
  <c r="K28" i="1" a="1"/>
  <c r="O469" i="4"/>
  <c r="H161"/>
  <c r="N261"/>
  <c r="K336"/>
  <c r="N65"/>
  <c r="M272"/>
  <c r="K100"/>
  <c r="I250"/>
  <c r="N434"/>
  <c r="O290"/>
  <c r="I14"/>
  <c r="K168"/>
  <c r="J495"/>
  <c r="U18" i="1" a="1"/>
  <c r="I151" i="4"/>
  <c r="O413"/>
  <c r="J250"/>
  <c r="U6" i="13" a="1"/>
  <c r="L147" i="4"/>
  <c r="N176"/>
  <c r="L449"/>
  <c r="N255"/>
  <c r="I426"/>
  <c r="O360"/>
  <c r="H265"/>
  <c r="J241"/>
  <c r="K118"/>
  <c r="K26" i="18" a="1"/>
  <c r="M324" i="4"/>
  <c r="J210"/>
  <c r="H242"/>
  <c r="L121"/>
  <c r="H272"/>
  <c r="M32"/>
  <c r="I43"/>
  <c r="K253"/>
  <c r="L83"/>
  <c r="K345"/>
  <c r="U8" i="13" a="1"/>
  <c r="J93" i="4"/>
  <c r="K445"/>
  <c r="L362"/>
  <c r="K17" i="15" a="1"/>
  <c r="L48" i="4"/>
  <c r="K28" i="26" a="1"/>
  <c r="L484" i="4"/>
  <c r="H243"/>
  <c r="H87"/>
  <c r="K451"/>
  <c r="N304"/>
  <c r="M352"/>
  <c r="I157"/>
  <c r="M3"/>
  <c r="R8" i="13" a="1"/>
  <c r="K40" i="4"/>
  <c r="K342"/>
  <c r="L440"/>
  <c r="L422"/>
  <c r="J143"/>
  <c r="N396"/>
  <c r="H339"/>
  <c r="I342"/>
  <c r="L283"/>
  <c r="O221"/>
  <c r="K182"/>
  <c r="O460"/>
  <c r="K231"/>
  <c r="U24" i="24" a="1"/>
  <c r="N229" i="4"/>
  <c r="K23"/>
  <c r="H378"/>
  <c r="N138"/>
  <c r="L448"/>
  <c r="L221"/>
  <c r="O319"/>
  <c r="R4" i="15" a="1"/>
  <c r="K229" i="4"/>
  <c r="K441"/>
  <c r="N489"/>
  <c r="O307"/>
  <c r="J327"/>
  <c r="N114"/>
  <c r="O309"/>
  <c r="N96"/>
  <c r="O212"/>
  <c r="J376"/>
  <c r="I436"/>
  <c r="M489"/>
  <c r="J283"/>
  <c r="K8" i="24" a="1"/>
  <c r="U14" i="26" a="1"/>
  <c r="I216" i="4"/>
  <c r="H72"/>
  <c r="J43"/>
  <c r="N378"/>
  <c r="O477"/>
  <c r="I130"/>
  <c r="H203"/>
  <c r="H164"/>
  <c r="U16" i="1" a="1"/>
  <c r="J62" i="4"/>
  <c r="K306"/>
  <c r="N6" i="24" a="1"/>
  <c r="H385" i="4"/>
  <c r="N209"/>
  <c r="R15" i="26" a="1"/>
  <c r="L269" i="4"/>
  <c r="N23"/>
  <c r="I454"/>
  <c r="R24" i="1" a="1"/>
  <c r="N4" i="4"/>
  <c r="K15" i="26" a="1"/>
  <c r="H45" i="4"/>
  <c r="N241"/>
  <c r="K391"/>
  <c r="O355"/>
  <c r="I413"/>
  <c r="K186"/>
  <c r="K350"/>
  <c r="N308"/>
  <c r="K284"/>
  <c r="N15" i="26" a="1"/>
  <c r="M370" i="4"/>
  <c r="I440"/>
  <c r="K26" i="15" a="1"/>
  <c r="H468" i="4"/>
  <c r="J76"/>
  <c r="L470"/>
  <c r="O381"/>
  <c r="I231"/>
  <c r="J48"/>
  <c r="K24" i="1" a="1"/>
  <c r="H74" i="4"/>
  <c r="K193"/>
  <c r="L471"/>
  <c r="L379"/>
  <c r="J179"/>
  <c r="K67"/>
  <c r="L442"/>
  <c r="J271"/>
  <c r="O144"/>
  <c r="N101"/>
  <c r="O230"/>
  <c r="M348"/>
  <c r="L35"/>
  <c r="K354"/>
  <c r="H103"/>
  <c r="L461"/>
  <c r="M437"/>
  <c r="O448"/>
  <c r="J216"/>
  <c r="O390"/>
  <c r="N257"/>
  <c r="H381"/>
  <c r="L149"/>
  <c r="H159"/>
  <c r="H180"/>
  <c r="M11"/>
  <c r="H326"/>
  <c r="N7" i="28" a="1"/>
  <c r="L475" i="4"/>
  <c r="N25" i="24" a="1"/>
  <c r="I81" i="4"/>
  <c r="M315"/>
  <c r="O65"/>
  <c r="O454"/>
  <c r="O108"/>
  <c r="M47"/>
  <c r="N149"/>
  <c r="J236"/>
  <c r="R24" i="15" a="1"/>
  <c r="I199" i="4"/>
  <c r="O52"/>
  <c r="R14" i="1" a="1"/>
  <c r="N124" i="4"/>
  <c r="K317"/>
  <c r="H316"/>
  <c r="N14" i="15" a="1"/>
  <c r="U24" i="1" a="1"/>
  <c r="N280" i="4"/>
  <c r="K200"/>
  <c r="K141"/>
  <c r="O33"/>
  <c r="J234"/>
  <c r="L420"/>
  <c r="L143"/>
  <c r="K7"/>
  <c r="N17" i="1" a="1"/>
  <c r="N113" i="4"/>
  <c r="H147"/>
  <c r="M145"/>
  <c r="R7" i="13" a="1"/>
  <c r="N61" i="4"/>
  <c r="H117"/>
  <c r="K188"/>
  <c r="L222"/>
  <c r="N14" i="22" a="1"/>
  <c r="I222" i="4"/>
  <c r="H49"/>
  <c r="O276"/>
  <c r="H136"/>
  <c r="M187"/>
  <c r="M216"/>
  <c r="U15" i="1" a="1"/>
  <c r="N377" i="4"/>
  <c r="J246"/>
  <c r="L142"/>
  <c r="L326"/>
  <c r="O207"/>
  <c r="N331"/>
  <c r="O378"/>
  <c r="K184"/>
  <c r="N464"/>
  <c r="J266"/>
  <c r="I478"/>
  <c r="R25" i="13" a="1"/>
  <c r="H493" i="4"/>
  <c r="I57"/>
  <c r="I153"/>
  <c r="O215"/>
  <c r="H488"/>
  <c r="K434"/>
  <c r="N373"/>
  <c r="R17" i="26" a="1"/>
  <c r="M332" i="4"/>
  <c r="I167"/>
  <c r="K237"/>
  <c r="J151"/>
  <c r="N115"/>
  <c r="M323"/>
  <c r="O195"/>
  <c r="L441"/>
  <c r="J51"/>
  <c r="R14" i="22" a="1"/>
  <c r="H441" i="4"/>
  <c r="U5" i="28" a="1"/>
  <c r="H219" i="4"/>
  <c r="I252"/>
  <c r="M285"/>
  <c r="L118"/>
  <c r="J340"/>
  <c r="J239"/>
  <c r="I391"/>
  <c r="K482"/>
  <c r="H151"/>
  <c r="M303"/>
  <c r="J46"/>
  <c r="K316"/>
  <c r="K343"/>
  <c r="O317"/>
  <c r="N357"/>
  <c r="M278"/>
  <c r="L115"/>
  <c r="H413"/>
  <c r="N259"/>
  <c r="O457"/>
  <c r="L14"/>
  <c r="K202"/>
  <c r="L478"/>
  <c r="O78"/>
  <c r="I372"/>
  <c r="M312"/>
  <c r="H93"/>
  <c r="J474"/>
  <c r="R15" i="22" a="1"/>
  <c r="U24" i="15" a="1"/>
  <c r="H285" i="4"/>
  <c r="I38"/>
  <c r="H60"/>
  <c r="K18" i="24" a="1"/>
  <c r="K123" i="4"/>
  <c r="I11"/>
  <c r="N417"/>
  <c r="L315"/>
  <c r="U27" i="28" a="1"/>
  <c r="L447" i="4"/>
  <c r="N488"/>
  <c r="I290"/>
  <c r="K113"/>
  <c r="M456"/>
  <c r="U4" i="22" a="1"/>
  <c r="O285" i="4"/>
  <c r="J443"/>
  <c r="J281"/>
  <c r="I162"/>
  <c r="H162"/>
  <c r="M316"/>
  <c r="N125"/>
  <c r="H379"/>
  <c r="M368"/>
  <c r="N6" i="18" a="1"/>
  <c r="N24" i="24" a="1"/>
  <c r="R8" i="15" a="1"/>
  <c r="I155" i="4"/>
  <c r="M241"/>
  <c r="I384"/>
  <c r="N299"/>
  <c r="R6" i="1" a="1"/>
  <c r="N18" i="13" a="1"/>
  <c r="O172" i="4"/>
  <c r="I382"/>
  <c r="I327"/>
  <c r="I51"/>
  <c r="H235"/>
  <c r="K197"/>
  <c r="L218"/>
  <c r="H347"/>
  <c r="H338"/>
  <c r="U6" i="26" a="1"/>
  <c r="K275" i="4"/>
  <c r="J484"/>
  <c r="I304"/>
  <c r="I498"/>
  <c r="L492"/>
  <c r="N28" i="28" a="1"/>
  <c r="I73" i="4"/>
  <c r="L483"/>
  <c r="I214"/>
  <c r="M322"/>
  <c r="J464"/>
  <c r="R28" i="22" a="1"/>
  <c r="L368" i="4"/>
  <c r="N26" i="18" a="1"/>
  <c r="J270" i="4"/>
  <c r="K24" i="18" a="1"/>
  <c r="R8" i="26" a="1"/>
  <c r="N291" i="4"/>
  <c r="J44"/>
  <c r="J497"/>
  <c r="L8"/>
  <c r="O255"/>
  <c r="U5" i="15" a="1"/>
  <c r="N108" i="4"/>
  <c r="K272"/>
  <c r="J338"/>
  <c r="L224"/>
  <c r="I394"/>
  <c r="O373"/>
  <c r="H158"/>
  <c r="O315"/>
  <c r="H386"/>
  <c r="L158"/>
  <c r="N4" i="28" a="1"/>
  <c r="L107" i="4"/>
  <c r="J54"/>
  <c r="I152"/>
  <c r="L390"/>
  <c r="U7" i="24" a="1"/>
  <c r="J353" i="4"/>
  <c r="O122"/>
  <c r="R15" i="15" a="1"/>
  <c r="U17" i="18" a="1"/>
  <c r="L349" i="4"/>
  <c r="O114"/>
  <c r="M94"/>
  <c r="K130"/>
  <c r="K293"/>
  <c r="H334"/>
  <c r="K107"/>
  <c r="I275"/>
  <c r="N27" i="26" a="1"/>
  <c r="I416" i="4"/>
  <c r="N380"/>
  <c r="L261"/>
  <c r="N185"/>
  <c r="H487"/>
  <c r="U6" i="18" a="1"/>
  <c r="N2" i="4"/>
  <c r="L409"/>
  <c r="I465"/>
  <c r="N135"/>
  <c r="K395"/>
  <c r="L108"/>
  <c r="M229"/>
  <c r="H123"/>
  <c r="L397"/>
  <c r="I472"/>
  <c r="K17" i="24" a="1"/>
  <c r="J375" i="4"/>
  <c r="M91"/>
  <c r="N81"/>
  <c r="H277"/>
  <c r="O260"/>
  <c r="N432"/>
  <c r="O327"/>
  <c r="H329"/>
  <c r="J499"/>
  <c r="H403"/>
  <c r="N7" i="18" a="1"/>
  <c r="N15" i="15" a="1"/>
  <c r="M218" i="4"/>
  <c r="N200"/>
  <c r="M430"/>
  <c r="M266"/>
  <c r="K117"/>
  <c r="L259"/>
  <c r="H100"/>
  <c r="O163"/>
  <c r="K323"/>
  <c r="O85"/>
  <c r="K406"/>
  <c r="K286"/>
  <c r="K4"/>
  <c r="O264"/>
  <c r="O440"/>
  <c r="J202"/>
  <c r="O445"/>
  <c r="M414"/>
  <c r="K219"/>
  <c r="N28" i="22" a="1"/>
  <c r="H477" i="4"/>
  <c r="L133"/>
  <c r="N313"/>
  <c r="N277"/>
  <c r="M377"/>
  <c r="M286"/>
  <c r="J430"/>
  <c r="K159"/>
  <c r="K361"/>
  <c r="R6" i="28" a="1"/>
  <c r="I219" i="4"/>
  <c r="L267"/>
  <c r="M99"/>
  <c r="N129"/>
  <c r="J300"/>
  <c r="M308"/>
  <c r="H181"/>
  <c r="O332"/>
  <c r="K7" i="1" a="1"/>
  <c r="L31" i="4"/>
  <c r="J35"/>
  <c r="O422"/>
  <c r="M433"/>
  <c r="N26" i="1" a="1"/>
  <c r="U17" a="1"/>
  <c r="N26" i="15" a="1"/>
  <c r="L335" i="4"/>
  <c r="L431"/>
  <c r="N28" i="26" a="1"/>
  <c r="M268" i="4"/>
  <c r="L117"/>
  <c r="L350"/>
  <c r="I467"/>
  <c r="O156"/>
  <c r="J347"/>
  <c r="K356"/>
  <c r="H98"/>
  <c r="L56"/>
  <c r="U6" i="24" a="1"/>
  <c r="H150" i="4"/>
  <c r="K269"/>
  <c r="M301"/>
  <c r="H82"/>
  <c r="U14" i="24" a="1"/>
  <c r="H109" i="4"/>
  <c r="L413"/>
  <c r="U27" i="24" a="1"/>
  <c r="J465" i="4"/>
  <c r="H302"/>
  <c r="U18" i="13" a="1"/>
  <c r="K475" i="4"/>
  <c r="M387"/>
  <c r="U18" i="18" a="1"/>
  <c r="J344" i="4"/>
  <c r="I386"/>
  <c r="O410"/>
  <c r="J363"/>
  <c r="I254"/>
  <c r="M342"/>
  <c r="M273"/>
  <c r="N26" i="24" a="1"/>
  <c r="J32" i="4"/>
  <c r="K14" i="13" a="1"/>
  <c r="H362" i="4"/>
  <c r="H76"/>
  <c r="N18" i="1" a="1"/>
  <c r="U5" i="24" a="1"/>
  <c r="O340" i="4"/>
  <c r="R14" i="13" a="1"/>
  <c r="N5" i="22" a="1"/>
  <c r="K290" i="4"/>
  <c r="K386"/>
  <c r="O363"/>
  <c r="L15"/>
  <c r="J348"/>
  <c r="L145"/>
  <c r="N312"/>
  <c r="J373"/>
  <c r="J238"/>
  <c r="R16" i="18" a="1"/>
  <c r="J326" i="4"/>
  <c r="N322"/>
  <c r="I291"/>
  <c r="J154"/>
  <c r="N305"/>
  <c r="H267"/>
  <c r="M141"/>
  <c r="U15" i="22" a="1"/>
  <c r="N341" i="4"/>
  <c r="M325"/>
  <c r="O265"/>
  <c r="O384"/>
  <c r="L382"/>
  <c r="K488"/>
  <c r="O134"/>
  <c r="L405"/>
  <c r="N25" i="28" a="1"/>
  <c r="M366" i="4"/>
  <c r="K4" i="26" a="1"/>
  <c r="I150" i="4"/>
  <c r="M182"/>
  <c r="O123"/>
  <c r="J494"/>
  <c r="O243"/>
  <c r="N426"/>
  <c r="H18"/>
  <c r="L131"/>
  <c r="N24" i="22" a="1"/>
  <c r="U16" i="15" a="1"/>
  <c r="U25" i="22" a="1"/>
  <c r="N473" i="4"/>
  <c r="I403"/>
  <c r="O286"/>
  <c r="K14" i="22" a="1"/>
  <c r="I308" i="4"/>
  <c r="N8" i="22" a="1"/>
  <c r="R25" i="24" a="1"/>
  <c r="M104" i="4"/>
  <c r="N14" i="13" a="1"/>
  <c r="N7" i="26" a="1"/>
  <c r="I493" i="4"/>
  <c r="H279"/>
  <c r="J113"/>
  <c r="I96"/>
  <c r="O224"/>
  <c r="O45"/>
  <c r="M128"/>
  <c r="N342"/>
  <c r="K16"/>
  <c r="J370"/>
  <c r="J80"/>
  <c r="L281"/>
  <c r="O113"/>
  <c r="I362"/>
  <c r="N268"/>
  <c r="J22"/>
  <c r="H234"/>
  <c r="H464"/>
  <c r="I320"/>
  <c r="J67"/>
  <c r="L173"/>
  <c r="I367"/>
  <c r="L160"/>
  <c r="L34"/>
  <c r="U5" i="26" a="1"/>
  <c r="H457" i="4"/>
  <c r="K136"/>
  <c r="H229"/>
  <c r="H125"/>
  <c r="M300"/>
  <c r="K468"/>
  <c r="O394"/>
  <c r="K250"/>
  <c r="L499"/>
  <c r="R8" i="18" a="1"/>
  <c r="M283" i="4"/>
  <c r="J57"/>
  <c r="L309"/>
  <c r="K435"/>
  <c r="J422"/>
  <c r="J127"/>
  <c r="J408"/>
  <c r="I76"/>
  <c r="H402"/>
  <c r="M22"/>
  <c r="O494"/>
  <c r="N327"/>
  <c r="M495"/>
  <c r="I229"/>
  <c r="K262"/>
  <c r="R17" i="13" a="1"/>
  <c r="N18" i="28" a="1"/>
  <c r="N34" i="4"/>
  <c r="K95"/>
  <c r="K278"/>
  <c r="J332"/>
  <c r="N495"/>
  <c r="L388"/>
  <c r="L225"/>
  <c r="R5" i="18" a="1"/>
  <c r="U27" a="1"/>
  <c r="K4" i="24" a="1"/>
  <c r="I351" i="4"/>
  <c r="N73"/>
  <c r="L24"/>
  <c r="L386"/>
  <c r="N25" i="13" a="1"/>
  <c r="M375" i="4"/>
  <c r="N12"/>
  <c r="L33"/>
  <c r="U26" i="18" a="1"/>
  <c r="J490" i="4"/>
  <c r="U14" i="18" a="1"/>
  <c r="H264" i="4"/>
  <c r="O112"/>
  <c r="L488"/>
  <c r="L337"/>
  <c r="U26" i="24" a="1"/>
  <c r="H404" i="4"/>
  <c r="I29"/>
  <c r="R17" i="28" a="1"/>
  <c r="I211" i="4"/>
  <c r="H459"/>
  <c r="H140"/>
  <c r="O359"/>
  <c r="R27" i="1" a="1"/>
  <c r="J138" i="4"/>
  <c r="R7" i="1" a="1"/>
  <c r="M321" i="4"/>
  <c r="U15" i="24" a="1"/>
  <c r="H172" i="4"/>
  <c r="N46"/>
  <c r="K15" i="13" a="1"/>
  <c r="I142" i="4"/>
  <c r="M427"/>
  <c r="R24" i="18" a="1"/>
  <c r="K25" i="1" a="1"/>
  <c r="L38" i="4"/>
  <c r="K405"/>
  <c r="L196"/>
  <c r="K467"/>
  <c r="N302"/>
  <c r="L210"/>
  <c r="H239"/>
  <c r="K238"/>
  <c r="J447"/>
  <c r="L216"/>
  <c r="M49"/>
  <c r="M39"/>
  <c r="N5" i="26" a="1"/>
  <c r="K16" i="18" a="1"/>
  <c r="M392" i="4"/>
  <c r="I456"/>
  <c r="O376"/>
  <c r="K472"/>
  <c r="O194"/>
  <c r="I158"/>
  <c r="K463"/>
  <c r="M140"/>
  <c r="K24" i="26" a="1"/>
  <c r="I86" i="4"/>
  <c r="N216"/>
  <c r="L85"/>
  <c r="M162"/>
  <c r="R26" i="28" a="1"/>
  <c r="M97" i="4"/>
  <c r="N69"/>
  <c r="N447"/>
  <c r="L223"/>
  <c r="M443"/>
  <c r="H26"/>
  <c r="O20"/>
  <c r="K34"/>
  <c r="N24" i="13" a="1"/>
  <c r="L321" i="4"/>
  <c r="L479"/>
  <c r="N4" i="26" a="1"/>
  <c r="O190" i="4"/>
  <c r="N28" i="18" a="1"/>
  <c r="O371" i="4"/>
  <c r="K12"/>
  <c r="R25" i="28" a="1"/>
  <c r="J394" i="4"/>
  <c r="K59"/>
  <c r="H399"/>
  <c r="K39"/>
  <c r="R26" i="24" a="1"/>
  <c r="H249" i="4"/>
  <c r="L433"/>
  <c r="K252"/>
  <c r="K418"/>
  <c r="M144"/>
  <c r="U18" i="24" a="1"/>
  <c r="N6" i="15" a="1"/>
  <c r="N15" i="28" a="1"/>
  <c r="M471" i="4"/>
  <c r="O433"/>
  <c r="O175"/>
  <c r="O133"/>
  <c r="M487"/>
  <c r="I181"/>
  <c r="H225"/>
  <c r="U24" i="26" a="1"/>
  <c r="K13" i="4"/>
  <c r="H129"/>
  <c r="L258"/>
  <c r="N401"/>
  <c r="O498"/>
  <c r="H388"/>
  <c r="L459"/>
  <c r="M386"/>
  <c r="O418"/>
  <c r="K260"/>
  <c r="H332"/>
  <c r="J345"/>
  <c r="O126"/>
  <c r="I135"/>
  <c r="M384"/>
  <c r="J298"/>
  <c r="H321"/>
  <c r="L161"/>
  <c r="O36"/>
  <c r="J483"/>
  <c r="N242"/>
  <c r="N457"/>
  <c r="L212"/>
  <c r="H218"/>
  <c r="N323"/>
  <c r="H19"/>
  <c r="K495"/>
  <c r="O225"/>
  <c r="J292"/>
  <c r="U16" i="22" a="1"/>
  <c r="L126" i="4"/>
  <c r="N5"/>
  <c r="N15" i="1" a="1"/>
  <c r="L185" i="4"/>
  <c r="N406"/>
  <c r="L352"/>
  <c r="N231"/>
  <c r="L438"/>
  <c r="H52"/>
  <c r="K15" i="18" a="1"/>
  <c r="N212" i="4"/>
  <c r="N7" i="13" a="1"/>
  <c r="N195" i="4"/>
  <c r="J41"/>
  <c r="I464"/>
  <c r="O71"/>
  <c r="M15"/>
  <c r="O158"/>
  <c r="O426"/>
  <c r="M401"/>
  <c r="O164"/>
  <c r="R25" i="18" a="1"/>
  <c r="M130" i="4"/>
  <c r="I345"/>
  <c r="R15" i="13" a="1"/>
  <c r="H281" i="4"/>
  <c r="K173"/>
  <c r="J404"/>
  <c r="I445"/>
  <c r="O465"/>
  <c r="M329"/>
  <c r="K5" i="26" a="1"/>
  <c r="K224" i="4"/>
  <c r="K18" i="26" a="1"/>
  <c r="H261" i="4"/>
  <c r="N337"/>
  <c r="O196"/>
  <c r="N30"/>
  <c r="O128"/>
  <c r="L61"/>
  <c r="N131"/>
  <c r="H221"/>
  <c r="L257"/>
  <c r="L329"/>
  <c r="H165"/>
  <c r="O204"/>
  <c r="L219"/>
  <c r="K6" i="18" a="1"/>
  <c r="O347" i="4"/>
  <c r="I2"/>
  <c r="K427"/>
  <c r="K16" i="28" a="1"/>
  <c r="L282" i="4"/>
  <c r="K14" i="1" a="1"/>
  <c r="H445" i="4"/>
  <c r="J86"/>
  <c r="H247"/>
  <c r="M358"/>
  <c r="K17"/>
  <c r="M208"/>
  <c r="M317"/>
  <c r="H318"/>
  <c r="J233"/>
  <c r="L345"/>
  <c r="L482"/>
  <c r="O308"/>
  <c r="N132"/>
  <c r="J169"/>
  <c r="K145"/>
  <c r="N26" i="13" a="1"/>
  <c r="O396" i="4"/>
  <c r="L392"/>
  <c r="M192"/>
  <c r="R16" i="28" a="1"/>
  <c r="M29" i="4"/>
  <c r="O354"/>
  <c r="H95"/>
  <c r="J84"/>
  <c r="H448"/>
  <c r="H291"/>
  <c r="U16" i="26" a="1"/>
  <c r="I163" i="4"/>
  <c r="K328"/>
  <c r="U17" i="15" a="1"/>
  <c r="O463" i="4"/>
  <c r="O183"/>
  <c r="U24" i="28" a="1"/>
  <c r="L408" i="4"/>
  <c r="H352"/>
  <c r="L73"/>
  <c r="M228"/>
  <c r="L140"/>
  <c r="O162"/>
  <c r="H188"/>
  <c r="U8" i="28" a="1"/>
  <c r="I36" i="4"/>
  <c r="O241"/>
  <c r="R18" i="22" a="1"/>
  <c r="L445" i="4"/>
  <c r="H86"/>
  <c r="O95"/>
  <c r="M361"/>
  <c r="J253"/>
  <c r="H61"/>
  <c r="K8" i="13" a="1"/>
  <c r="O416" i="4"/>
  <c r="L237"/>
  <c r="J38"/>
  <c r="K172"/>
  <c r="K311"/>
  <c r="L279"/>
  <c r="O168"/>
  <c r="N394"/>
  <c r="L79"/>
  <c r="O130"/>
  <c r="N16" i="13" a="1"/>
  <c r="O434" i="4"/>
  <c r="N330"/>
  <c r="L154"/>
  <c r="K196"/>
  <c r="M333"/>
  <c r="I84"/>
  <c r="K103"/>
  <c r="N140"/>
  <c r="K436"/>
  <c r="H319"/>
  <c r="O452"/>
  <c r="M339"/>
  <c r="H201"/>
  <c r="O26"/>
  <c r="L301"/>
  <c r="I180"/>
  <c r="K7" i="28" a="1"/>
  <c r="L72" i="4"/>
  <c r="U18" i="26" a="1"/>
  <c r="K305" i="4"/>
  <c r="M435"/>
  <c r="L428"/>
  <c r="M455"/>
  <c r="N491"/>
  <c r="L381"/>
  <c r="O179"/>
  <c r="I70"/>
  <c r="H365"/>
  <c r="I253"/>
  <c r="O430"/>
  <c r="H305"/>
  <c r="M214"/>
  <c r="K263"/>
  <c r="H174"/>
  <c r="O104"/>
  <c r="N390"/>
  <c r="U15" i="15" a="1"/>
  <c r="K146" i="4"/>
  <c r="J243"/>
  <c r="J364"/>
  <c r="I58"/>
  <c r="J359"/>
  <c r="I47"/>
  <c r="K150"/>
  <c r="H322"/>
  <c r="N275"/>
  <c r="I406"/>
  <c r="N26" i="22" a="1"/>
  <c r="L84" i="4"/>
  <c r="U7" i="26" a="1"/>
  <c r="I26" i="4"/>
  <c r="U26" i="28" a="1"/>
  <c r="H96" i="4"/>
  <c r="H469"/>
  <c r="J65"/>
  <c r="L371"/>
  <c r="K27" i="15" a="1"/>
  <c r="K14" i="24" a="1"/>
  <c r="J196" i="4"/>
  <c r="L59"/>
  <c r="O412"/>
  <c r="N59"/>
  <c r="K17" i="18" a="1"/>
  <c r="N271" i="4"/>
  <c r="L113"/>
  <c r="M222"/>
  <c r="I481"/>
  <c r="I39"/>
  <c r="U7" i="13" a="1"/>
  <c r="J428" i="4"/>
  <c r="H65"/>
  <c r="J226"/>
  <c r="L424"/>
  <c r="N15" i="18" a="1"/>
  <c r="L17" i="4"/>
  <c r="M431"/>
  <c r="R8" i="22" a="1"/>
  <c r="K318" i="4"/>
  <c r="J415"/>
  <c r="L65"/>
  <c r="N25" i="15" a="1"/>
  <c r="O415" i="4"/>
  <c r="L138"/>
  <c r="K121"/>
  <c r="H437"/>
  <c r="I425"/>
  <c r="L232"/>
  <c r="J5"/>
  <c r="H418"/>
  <c r="O270"/>
  <c r="O351"/>
  <c r="N467"/>
  <c r="M54"/>
  <c r="O474"/>
  <c r="O37"/>
  <c r="L344"/>
  <c r="M371"/>
  <c r="U16" i="28" a="1"/>
  <c r="N418" i="4"/>
  <c r="N64"/>
  <c r="H149"/>
  <c r="H143"/>
  <c r="H63"/>
  <c r="K18"/>
  <c r="M334"/>
  <c r="N472"/>
  <c r="H116"/>
  <c r="N206"/>
  <c r="H156"/>
  <c r="M142"/>
  <c r="I111"/>
  <c r="I387"/>
  <c r="J81"/>
  <c r="K471"/>
  <c r="M136"/>
  <c r="R18" i="15" a="1"/>
  <c r="H500" i="4"/>
  <c r="K171"/>
  <c r="K55"/>
  <c r="L372"/>
  <c r="N499"/>
  <c r="U17" i="13" a="1"/>
  <c r="K18" i="22" a="1"/>
  <c r="H131" i="4"/>
  <c r="L418"/>
  <c r="M36"/>
  <c r="J489"/>
  <c r="R27" i="15" a="1"/>
  <c r="I356" i="4"/>
  <c r="L226"/>
  <c r="N37"/>
  <c r="K87"/>
  <c r="J425"/>
  <c r="J192"/>
  <c r="N26" i="28" a="1"/>
  <c r="K376" i="4"/>
  <c r="K61"/>
  <c r="N187"/>
  <c r="H476"/>
  <c r="I21"/>
  <c r="I466"/>
  <c r="I315"/>
  <c r="K280"/>
  <c r="J106"/>
  <c r="M457"/>
  <c r="R5" i="26" a="1"/>
  <c r="J313" i="4"/>
  <c r="U28" i="13" a="1"/>
  <c r="O249" i="4"/>
  <c r="H67"/>
  <c r="M109"/>
  <c r="J47"/>
  <c r="L369"/>
  <c r="K194"/>
  <c r="H15"/>
  <c r="O189"/>
  <c r="U27" i="15" a="1"/>
  <c r="J402" i="4"/>
  <c r="N18" i="26" a="1"/>
  <c r="I256" i="4"/>
  <c r="J20"/>
  <c r="K375"/>
  <c r="U18" i="22" a="1"/>
  <c r="K304" i="4"/>
  <c r="J411"/>
  <c r="U26" i="22" a="1"/>
  <c r="O140" i="4"/>
  <c r="L93"/>
  <c r="H489"/>
  <c r="O44"/>
  <c r="M249"/>
  <c r="M351"/>
  <c r="M90"/>
  <c r="H101"/>
  <c r="I7"/>
  <c r="H336"/>
  <c r="L103"/>
  <c r="H43"/>
  <c r="K415"/>
  <c r="N416"/>
  <c r="O466"/>
  <c r="K25" i="22" a="1"/>
  <c r="N272" i="4"/>
  <c r="L89"/>
  <c r="R5" i="28" a="1"/>
  <c r="N256" i="4"/>
  <c r="M376"/>
  <c r="K299"/>
  <c r="U16" i="13" a="1"/>
  <c r="M331" i="4"/>
  <c r="O220"/>
  <c r="K264"/>
  <c r="I433"/>
  <c r="I316"/>
  <c r="J159"/>
  <c r="O75"/>
  <c r="O167"/>
  <c r="J198"/>
  <c r="L464"/>
  <c r="J438"/>
  <c r="H46"/>
  <c r="H345"/>
  <c r="L177"/>
  <c r="N286"/>
  <c r="K119"/>
  <c r="O335"/>
  <c r="K256"/>
  <c r="N4" i="24" a="1"/>
  <c r="K24" i="13" a="1"/>
  <c r="H25" i="4"/>
  <c r="K26" i="1" a="1"/>
  <c r="J237" i="4"/>
  <c r="H148"/>
  <c r="N500"/>
  <c r="L395"/>
  <c r="H7"/>
  <c r="I12"/>
  <c r="K412"/>
  <c r="J290"/>
  <c r="N8" i="28" a="1"/>
  <c r="J278" i="4"/>
  <c r="J389"/>
  <c r="M46"/>
  <c r="M206"/>
  <c r="M445"/>
  <c r="M105"/>
  <c r="H479"/>
  <c r="H363"/>
  <c r="I251"/>
  <c r="R18" i="18" a="1"/>
  <c r="H447" i="4"/>
  <c r="L334"/>
  <c r="O464"/>
  <c r="K99"/>
  <c r="N298"/>
  <c r="O435"/>
  <c r="K33"/>
  <c r="H324"/>
  <c r="N424"/>
  <c r="I115"/>
  <c r="U28" i="24" a="1"/>
  <c r="U4" i="15" a="1"/>
  <c r="O206" i="4"/>
  <c r="L82"/>
  <c r="N211"/>
  <c r="J249"/>
  <c r="M114"/>
  <c r="I329"/>
  <c r="N328"/>
  <c r="H454"/>
  <c r="I353"/>
  <c r="K28" i="22" a="1"/>
  <c r="U4" i="28" a="1"/>
  <c r="K338" i="4"/>
  <c r="K181"/>
  <c r="J383"/>
  <c r="K341"/>
  <c r="I442"/>
  <c r="L148"/>
  <c r="I23"/>
  <c r="R17" i="22" a="1"/>
  <c r="I59" i="4"/>
  <c r="M93"/>
  <c r="N25" i="22" a="1"/>
  <c r="K52" i="4"/>
  <c r="I52"/>
  <c r="O205"/>
  <c r="K50"/>
  <c r="K162"/>
  <c r="N321"/>
  <c r="O385"/>
  <c r="K257"/>
  <c r="N230"/>
  <c r="H246"/>
  <c r="H289"/>
  <c r="J335"/>
  <c r="U7" i="28" a="1"/>
  <c r="L202" i="4"/>
  <c r="J351"/>
  <c r="J319"/>
  <c r="L255"/>
  <c r="L439"/>
  <c r="H40"/>
  <c r="K236"/>
  <c r="M330"/>
  <c r="N439"/>
  <c r="N14" i="1" a="1"/>
  <c r="R26" i="15" a="1"/>
  <c r="K324" i="4"/>
  <c r="U6" i="22" a="1"/>
  <c r="I204" i="4"/>
  <c r="K372"/>
  <c r="L351"/>
  <c r="U28" i="15" a="1"/>
  <c r="K16" i="13" a="1"/>
  <c r="O358" i="4"/>
  <c r="U27" i="26" a="1"/>
  <c r="H216" i="4"/>
  <c r="I156"/>
  <c r="L332"/>
  <c r="M421"/>
  <c r="M380"/>
  <c r="N25" i="26" a="1"/>
  <c r="K81" i="4"/>
  <c r="L453"/>
  <c r="L245"/>
  <c r="R16" i="1" a="1"/>
  <c r="H371" i="4"/>
  <c r="N307"/>
  <c r="I144"/>
  <c r="R28" i="28" a="1"/>
  <c r="N343" i="4"/>
  <c r="J260"/>
  <c r="O222"/>
  <c r="N128"/>
  <c r="I282"/>
  <c r="K56"/>
  <c r="N80"/>
  <c r="L457"/>
  <c r="N249"/>
  <c r="N5" i="15" a="1"/>
  <c r="J10" i="4"/>
  <c r="O322"/>
  <c r="K239"/>
  <c r="N15" i="24" a="1"/>
  <c r="O475" i="4"/>
  <c r="J39"/>
  <c r="M116"/>
  <c r="O141"/>
  <c r="I72"/>
  <c r="H44"/>
  <c r="H414"/>
  <c r="O301"/>
  <c r="O19"/>
  <c r="K432"/>
  <c r="M108"/>
  <c r="M106"/>
  <c r="N86"/>
  <c r="H284"/>
  <c r="I332"/>
  <c r="M350"/>
  <c r="L194"/>
  <c r="J18"/>
  <c r="O401"/>
  <c r="L342"/>
  <c r="I355"/>
  <c r="M237"/>
  <c r="O423"/>
  <c r="K329"/>
  <c r="O110"/>
  <c r="O10"/>
  <c r="O125"/>
  <c r="J200"/>
  <c r="O174"/>
  <c r="L105"/>
  <c r="M409"/>
  <c r="H330"/>
  <c r="K240"/>
  <c r="M14"/>
  <c r="H233"/>
  <c r="M2"/>
  <c r="N501"/>
  <c r="K225"/>
  <c r="L278"/>
  <c r="J167"/>
  <c r="U6" i="1" a="1"/>
  <c r="I139" i="4"/>
  <c r="K480"/>
  <c r="K19"/>
  <c r="N222"/>
  <c r="N5" i="24" a="1"/>
  <c r="J307" i="4"/>
  <c r="K26"/>
  <c r="K14" i="28" a="1"/>
  <c r="H137" i="4"/>
  <c r="I107"/>
  <c r="U26" i="26" a="1"/>
  <c r="U14" i="13" a="1"/>
  <c r="J303" i="4"/>
  <c r="K75"/>
  <c r="U16" i="18" a="1"/>
  <c r="R4" i="1" a="1"/>
  <c r="O472" i="4"/>
  <c r="M133"/>
  <c r="J442"/>
  <c r="O119"/>
  <c r="J235"/>
  <c r="L370"/>
  <c r="L171"/>
  <c r="R5" i="1" a="1"/>
  <c r="K288" i="4"/>
  <c r="N405"/>
  <c r="K25" i="28" a="1"/>
  <c r="K27" i="1" a="1"/>
  <c r="R25" a="1"/>
  <c r="L37" i="4"/>
  <c r="O497"/>
  <c r="M465"/>
  <c r="N62"/>
  <c r="M111"/>
  <c r="I335"/>
  <c r="M436"/>
  <c r="K17" i="22" a="1"/>
  <c r="N24" i="18" a="1"/>
  <c r="H115" i="4"/>
  <c r="H31"/>
  <c r="O279"/>
  <c r="K209"/>
  <c r="K28"/>
  <c r="U17" i="22" a="1"/>
  <c r="O203" i="4"/>
  <c r="M174"/>
  <c r="H333"/>
  <c r="K390"/>
  <c r="H112"/>
  <c r="L327"/>
  <c r="R27" i="28" a="1"/>
  <c r="N496" i="4"/>
  <c r="M490"/>
  <c r="H462"/>
  <c r="H311"/>
  <c r="J451"/>
  <c r="I159"/>
  <c r="K241"/>
  <c r="H490"/>
  <c r="O486"/>
  <c r="M127"/>
  <c r="N232"/>
  <c r="M483"/>
  <c r="M25"/>
  <c r="L396"/>
  <c r="N157"/>
  <c r="K400"/>
  <c r="J126"/>
  <c r="M446"/>
  <c r="N15" i="22" a="1"/>
  <c r="L500" i="4"/>
  <c r="K17" i="13" a="1"/>
  <c r="H106" i="4"/>
  <c r="I246"/>
  <c r="N91"/>
  <c r="J153"/>
  <c r="L498"/>
  <c r="K15" i="1" a="1"/>
  <c r="K254" i="4"/>
  <c r="N374"/>
  <c r="N136"/>
  <c r="L265"/>
  <c r="R18" i="13" a="1"/>
  <c r="N316" i="4"/>
  <c r="H405"/>
  <c r="U26" i="13" a="1"/>
  <c r="M253" i="4"/>
  <c r="U5" i="22" a="1"/>
  <c r="L391" i="4"/>
  <c r="O253"/>
  <c r="N63"/>
  <c r="M132"/>
  <c r="M406"/>
  <c r="O143"/>
  <c r="U14" i="22" a="1"/>
  <c r="H269" i="4"/>
  <c r="H290"/>
  <c r="J149"/>
  <c r="M289"/>
  <c r="M398"/>
  <c r="L481"/>
  <c r="I215"/>
  <c r="R18" i="28" a="1"/>
  <c r="N182" i="4"/>
  <c r="J468"/>
  <c r="I220"/>
  <c r="K358"/>
  <c r="M282"/>
  <c r="J188"/>
  <c r="R4" i="24" a="1"/>
  <c r="U15" i="26" a="1"/>
  <c r="J328" i="4"/>
  <c r="H280"/>
  <c r="M77"/>
  <c r="H190"/>
  <c r="M468"/>
  <c r="L419"/>
  <c r="K144"/>
  <c r="M367"/>
  <c r="J262"/>
  <c r="I309"/>
  <c r="O275"/>
  <c r="N146"/>
  <c r="J354"/>
  <c r="J140"/>
  <c r="H62"/>
  <c r="K3"/>
  <c r="N197"/>
  <c r="I32"/>
  <c r="N111"/>
  <c r="R6" i="24" a="1"/>
  <c r="H356" i="4"/>
  <c r="M234"/>
  <c r="L67"/>
  <c r="J393"/>
  <c r="N14" i="18" a="1"/>
  <c r="N85" i="4"/>
  <c r="K17" i="26" a="1"/>
  <c r="H14" i="4"/>
  <c r="O487"/>
  <c r="J291"/>
  <c r="J248"/>
  <c r="L68"/>
  <c r="U17" i="28" a="1"/>
  <c r="K449" i="4"/>
  <c r="N19"/>
  <c r="I146"/>
  <c r="K10"/>
  <c r="R28" i="13" a="1"/>
  <c r="I492" i="4"/>
  <c r="O455"/>
  <c r="N7" i="15" a="1"/>
  <c r="M434" i="4"/>
  <c r="I397"/>
  <c r="M115"/>
  <c r="M347"/>
  <c r="U4" i="18" a="1"/>
  <c r="H495" i="4"/>
  <c r="L452"/>
  <c r="N6" i="13" a="1"/>
  <c r="J108" i="4"/>
  <c r="H207"/>
  <c r="I495"/>
  <c r="L139"/>
  <c r="J357"/>
  <c r="H120"/>
  <c r="O459"/>
  <c r="O496"/>
  <c r="I48"/>
  <c r="H275"/>
  <c r="N92"/>
  <c r="L201"/>
  <c r="N218"/>
  <c r="K429"/>
  <c r="H271"/>
  <c r="J223"/>
  <c r="N403"/>
  <c r="J343"/>
  <c r="J460"/>
  <c r="I420"/>
  <c r="U18" i="28" a="1"/>
  <c r="R26" i="26" a="1"/>
  <c r="L184" i="4"/>
  <c r="I185"/>
  <c r="L423"/>
  <c r="I364"/>
  <c r="N386"/>
  <c r="N16" i="15" a="1"/>
  <c r="N24" i="26" a="1"/>
  <c r="R7" i="22" a="1"/>
  <c r="N364" i="4"/>
  <c r="N317"/>
  <c r="U14" i="1" a="1"/>
  <c r="N213" i="4"/>
  <c r="N27" i="15" a="1"/>
  <c r="M173" i="4"/>
  <c r="M256"/>
  <c r="M346"/>
  <c r="O311"/>
  <c r="K431"/>
  <c r="J69"/>
  <c r="N171"/>
  <c r="M76"/>
  <c r="O395"/>
  <c r="R17" i="18" a="1"/>
  <c r="J287" i="4"/>
  <c r="M12"/>
  <c r="U4" i="26" a="1"/>
  <c r="M349" i="4"/>
  <c r="N4" i="1" a="1"/>
  <c r="K37" i="4"/>
  <c r="K170"/>
  <c r="N134"/>
  <c r="K122"/>
  <c r="M491"/>
  <c r="N18" i="24" a="1"/>
  <c r="L429" i="4"/>
  <c r="K25" i="18" a="1"/>
  <c r="M153" i="4"/>
  <c r="O216"/>
  <c r="K322"/>
  <c r="H42"/>
  <c r="J230"/>
  <c r="J132"/>
  <c r="K4" i="1" a="1"/>
  <c r="N27" i="24" a="1"/>
  <c r="I118" i="4"/>
  <c r="M310"/>
  <c r="K420"/>
  <c r="N177"/>
  <c r="I161"/>
  <c r="U4" i="24" a="1"/>
  <c r="R5" i="15" a="1"/>
  <c r="K447" i="4"/>
  <c r="H202"/>
  <c r="L114"/>
  <c r="U25" i="28" a="1"/>
  <c r="U15" a="1"/>
  <c r="L189" i="4"/>
  <c r="L241"/>
  <c r="K227"/>
  <c r="L25"/>
  <c r="L376"/>
  <c r="K16" i="26" a="1"/>
  <c r="K16" l="1"/>
  <c r="L16" s="1"/>
  <c r="U15" i="28"/>
  <c r="V15" s="1"/>
  <c r="U25"/>
  <c r="V25" s="1"/>
  <c r="P202" i="4"/>
  <c r="R5" i="15"/>
  <c r="S5" s="1"/>
  <c r="U4" i="24"/>
  <c r="V4" s="1"/>
  <c r="N27"/>
  <c r="O27" s="1"/>
  <c r="K4" i="1"/>
  <c r="L4" s="1"/>
  <c r="P42" i="4"/>
  <c r="K25" i="18"/>
  <c r="L25" s="1"/>
  <c r="N18" i="24"/>
  <c r="O18" s="1"/>
  <c r="N4" i="1"/>
  <c r="O4" s="1"/>
  <c r="U4" i="26"/>
  <c r="V4" s="1"/>
  <c r="R17" i="18"/>
  <c r="S17" s="1"/>
  <c r="N27" i="15"/>
  <c r="O27" s="1"/>
  <c r="U14" i="1"/>
  <c r="V14" s="1"/>
  <c r="R7" i="22"/>
  <c r="S7" s="1"/>
  <c r="N24" i="26"/>
  <c r="O24" s="1"/>
  <c r="N16" i="15"/>
  <c r="O16" s="1"/>
  <c r="R26" i="26"/>
  <c r="S26" s="1"/>
  <c r="U18" i="28"/>
  <c r="V18" s="1"/>
  <c r="P271" i="4"/>
  <c r="P275"/>
  <c r="P120"/>
  <c r="P207"/>
  <c r="N6" i="13"/>
  <c r="O6" s="1"/>
  <c r="P495" i="4"/>
  <c r="U4" i="18"/>
  <c r="V4" s="1"/>
  <c r="N7" i="15"/>
  <c r="O7" s="1"/>
  <c r="R28" i="13"/>
  <c r="S28" s="1"/>
  <c r="U17" i="28"/>
  <c r="V17" s="1"/>
  <c r="P14" i="4"/>
  <c r="K17" i="26"/>
  <c r="L17" s="1"/>
  <c r="N14" i="18"/>
  <c r="O14" s="1"/>
  <c r="P356" i="4"/>
  <c r="R6" i="24"/>
  <c r="S6" s="1"/>
  <c r="P62" i="4"/>
  <c r="P190"/>
  <c r="P280"/>
  <c r="U15" i="26"/>
  <c r="V15" s="1"/>
  <c r="R4" i="24"/>
  <c r="S4" s="1"/>
  <c r="R18" i="28"/>
  <c r="S18" s="1"/>
  <c r="P290" i="4"/>
  <c r="P269"/>
  <c r="U14" i="22"/>
  <c r="V14" s="1"/>
  <c r="U5"/>
  <c r="V5" s="1"/>
  <c r="U26" i="13"/>
  <c r="V26" s="1"/>
  <c r="P405" i="4"/>
  <c r="R18" i="13"/>
  <c r="S18" s="1"/>
  <c r="K15" i="1"/>
  <c r="L15" s="1"/>
  <c r="P106" i="4"/>
  <c r="K17" i="13"/>
  <c r="L17" s="1"/>
  <c r="N15" i="22"/>
  <c r="O15" s="1"/>
  <c r="P490" i="4"/>
  <c r="P311"/>
  <c r="P462"/>
  <c r="R27" i="28"/>
  <c r="S27" s="1"/>
  <c r="P112" i="4"/>
  <c r="P333"/>
  <c r="U17" i="22"/>
  <c r="V17" s="1"/>
  <c r="P31" i="4"/>
  <c r="P115"/>
  <c r="N24" i="18"/>
  <c r="O24" s="1"/>
  <c r="K17" i="22"/>
  <c r="L17" s="1"/>
  <c r="R25" i="1"/>
  <c r="S25" s="1"/>
  <c r="K27"/>
  <c r="L27" s="1"/>
  <c r="K25" i="28"/>
  <c r="L25" s="1"/>
  <c r="R5" i="1"/>
  <c r="S5" s="1"/>
  <c r="R4"/>
  <c r="S4" s="1"/>
  <c r="U16" i="18"/>
  <c r="V16" s="1"/>
  <c r="U14" i="13"/>
  <c r="V14" s="1"/>
  <c r="U26" i="26"/>
  <c r="P137" i="4"/>
  <c r="K14" i="28"/>
  <c r="L14" s="1"/>
  <c r="N5" i="24"/>
  <c r="O5" s="1"/>
  <c r="U6" i="1"/>
  <c r="V6" s="1"/>
  <c r="P233" i="4"/>
  <c r="P330"/>
  <c r="P284"/>
  <c r="P414"/>
  <c r="P44"/>
  <c r="N15" i="24"/>
  <c r="O15" s="1"/>
  <c r="N5" i="15"/>
  <c r="O5" s="1"/>
  <c r="R28" i="28"/>
  <c r="S28" s="1"/>
  <c r="P371" i="4"/>
  <c r="R16" i="1"/>
  <c r="S16" s="1"/>
  <c r="N25" i="26"/>
  <c r="O25" s="1"/>
  <c r="P216" i="4"/>
  <c r="U27" i="26"/>
  <c r="K16" i="13"/>
  <c r="L16" s="1"/>
  <c r="U28" i="15"/>
  <c r="V28" s="1"/>
  <c r="U6" i="22"/>
  <c r="V6" s="1"/>
  <c r="R26" i="15"/>
  <c r="S26" s="1"/>
  <c r="N14" i="1"/>
  <c r="O14" s="1"/>
  <c r="P40" i="4"/>
  <c r="U7" i="28"/>
  <c r="V7" s="1"/>
  <c r="P289" i="4"/>
  <c r="P246"/>
  <c r="N25" i="22"/>
  <c r="O25" s="1"/>
  <c r="R17"/>
  <c r="S17" s="1"/>
  <c r="U4" i="28"/>
  <c r="V4" s="1"/>
  <c r="K28" i="22"/>
  <c r="L28" s="1"/>
  <c r="P454" i="4"/>
  <c r="U4" i="15"/>
  <c r="V4" s="1"/>
  <c r="U28" i="24"/>
  <c r="V28" s="1"/>
  <c r="P324" i="4"/>
  <c r="P447"/>
  <c r="R18" i="18"/>
  <c r="S18" s="1"/>
  <c r="P363" i="4"/>
  <c r="P479"/>
  <c r="N8" i="28"/>
  <c r="O8" s="1"/>
  <c r="P7" i="4"/>
  <c r="P148"/>
  <c r="K26" i="1"/>
  <c r="L26" s="1"/>
  <c r="P25" i="4"/>
  <c r="K24" i="13"/>
  <c r="L24" s="1"/>
  <c r="N4" i="24"/>
  <c r="O4" s="1"/>
  <c r="P345" i="4"/>
  <c r="P46"/>
  <c r="U16" i="13"/>
  <c r="V16" s="1"/>
  <c r="R5" i="28"/>
  <c r="S5" s="1"/>
  <c r="K25" i="22"/>
  <c r="L25" s="1"/>
  <c r="P43" i="4"/>
  <c r="P336"/>
  <c r="P101"/>
  <c r="P489"/>
  <c r="U26" i="22"/>
  <c r="V26" s="1"/>
  <c r="U18"/>
  <c r="V18" s="1"/>
  <c r="N18" i="26"/>
  <c r="O18" s="1"/>
  <c r="U27" i="15"/>
  <c r="V27" s="1"/>
  <c r="P15" i="4"/>
  <c r="P67"/>
  <c r="U28" i="13"/>
  <c r="V28" s="1"/>
  <c r="R5" i="26"/>
  <c r="S5" s="1"/>
  <c r="P476" i="4"/>
  <c r="N26" i="28"/>
  <c r="O26" s="1"/>
  <c r="R27" i="15"/>
  <c r="S27" s="1"/>
  <c r="P131" i="4"/>
  <c r="K18" i="22"/>
  <c r="L18" s="1"/>
  <c r="U17" i="13"/>
  <c r="V17" s="1"/>
  <c r="P500" i="4"/>
  <c r="R18" i="15"/>
  <c r="S18" s="1"/>
  <c r="P156" i="4"/>
  <c r="P116"/>
  <c r="P63"/>
  <c r="P143"/>
  <c r="P149"/>
  <c r="U16" i="28"/>
  <c r="V16" s="1"/>
  <c r="P418" i="4"/>
  <c r="P437"/>
  <c r="N25" i="15"/>
  <c r="O25" s="1"/>
  <c r="R8" i="22"/>
  <c r="S8" s="1"/>
  <c r="N15" i="18"/>
  <c r="O15" s="1"/>
  <c r="P65" i="4"/>
  <c r="U7" i="13"/>
  <c r="V7" s="1"/>
  <c r="K17" i="18"/>
  <c r="L17" s="1"/>
  <c r="K14" i="24"/>
  <c r="L14" s="1"/>
  <c r="K27" i="15"/>
  <c r="L27" s="1"/>
  <c r="P469" i="4"/>
  <c r="P96"/>
  <c r="U26" i="28"/>
  <c r="V26" s="1"/>
  <c r="U7" i="26"/>
  <c r="V7" s="1"/>
  <c r="N26" i="22"/>
  <c r="O26" s="1"/>
  <c r="P322" i="4"/>
  <c r="U15" i="15"/>
  <c r="V15" s="1"/>
  <c r="P174" i="4"/>
  <c r="P305"/>
  <c r="P365"/>
  <c r="U18" i="26"/>
  <c r="K7" i="28"/>
  <c r="L7" s="1"/>
  <c r="P201" i="4"/>
  <c r="P319"/>
  <c r="N16" i="13"/>
  <c r="O16" s="1"/>
  <c r="K8"/>
  <c r="L8" s="1"/>
  <c r="P61" i="4"/>
  <c r="P86"/>
  <c r="R18" i="22"/>
  <c r="S18" s="1"/>
  <c r="U8" i="28"/>
  <c r="V8" s="1"/>
  <c r="P188" i="4"/>
  <c r="P352"/>
  <c r="U24" i="28"/>
  <c r="V24" s="1"/>
  <c r="U17" i="15"/>
  <c r="V17" s="1"/>
  <c r="U16" i="26"/>
  <c r="V16" s="1"/>
  <c r="P291" i="4"/>
  <c r="P448"/>
  <c r="P95"/>
  <c r="R16" i="28"/>
  <c r="S16" s="1"/>
  <c r="N26" i="13"/>
  <c r="O26" s="1"/>
  <c r="P318" i="4"/>
  <c r="P247"/>
  <c r="P445"/>
  <c r="K14" i="1"/>
  <c r="L14" s="1"/>
  <c r="K16" i="28"/>
  <c r="L16" s="1"/>
  <c r="K6" i="18"/>
  <c r="L6" s="1"/>
  <c r="P165" i="4"/>
  <c r="P221"/>
  <c r="P261"/>
  <c r="K18" i="26"/>
  <c r="L18" s="1"/>
  <c r="K5"/>
  <c r="L5" s="1"/>
  <c r="P281" i="4"/>
  <c r="R15" i="13"/>
  <c r="S15" s="1"/>
  <c r="R25" i="18"/>
  <c r="S25" s="1"/>
  <c r="N7" i="13"/>
  <c r="O7" s="1"/>
  <c r="K15" i="18"/>
  <c r="L15" s="1"/>
  <c r="P52" i="4"/>
  <c r="N15" i="1"/>
  <c r="O15" s="1"/>
  <c r="U16" i="22"/>
  <c r="V16" s="1"/>
  <c r="P19" i="4"/>
  <c r="P218"/>
  <c r="P321"/>
  <c r="P332"/>
  <c r="P388"/>
  <c r="P129"/>
  <c r="U24" i="26"/>
  <c r="P225" i="4"/>
  <c r="N15" i="28"/>
  <c r="O15" s="1"/>
  <c r="N6" i="15"/>
  <c r="O6" s="1"/>
  <c r="U18" i="24"/>
  <c r="V18" s="1"/>
  <c r="P249" i="4"/>
  <c r="R26" i="24"/>
  <c r="S26" s="1"/>
  <c r="P399" i="4"/>
  <c r="R25" i="28"/>
  <c r="S25" s="1"/>
  <c r="N28" i="18"/>
  <c r="O28" s="1"/>
  <c r="N4" i="26"/>
  <c r="O4" s="1"/>
  <c r="N24" i="13"/>
  <c r="O24" s="1"/>
  <c r="P26" i="4"/>
  <c r="R26" i="28"/>
  <c r="S26" s="1"/>
  <c r="K24" i="26"/>
  <c r="L24" s="1"/>
  <c r="K16" i="18"/>
  <c r="L16" s="1"/>
  <c r="N5" i="26"/>
  <c r="O5" s="1"/>
  <c r="P239" i="4"/>
  <c r="K25" i="1"/>
  <c r="L25" s="1"/>
  <c r="R24" i="18"/>
  <c r="S24" s="1"/>
  <c r="K15" i="13"/>
  <c r="L15" s="1"/>
  <c r="P172" i="4"/>
  <c r="U15" i="24"/>
  <c r="V15" s="1"/>
  <c r="R7" i="1"/>
  <c r="S7" s="1"/>
  <c r="R27"/>
  <c r="S27" s="1"/>
  <c r="P140" i="4"/>
  <c r="P459"/>
  <c r="R17" i="28"/>
  <c r="S17" s="1"/>
  <c r="P404" i="4"/>
  <c r="U26" i="24"/>
  <c r="V26" s="1"/>
  <c r="P264" i="4"/>
  <c r="U14" i="18"/>
  <c r="V14" s="1"/>
  <c r="U26"/>
  <c r="V26" s="1"/>
  <c r="N25" i="13"/>
  <c r="O25" s="1"/>
  <c r="K4" i="24"/>
  <c r="L4" s="1"/>
  <c r="U27" i="18"/>
  <c r="V27" s="1"/>
  <c r="R5"/>
  <c r="S5" s="1"/>
  <c r="N18" i="28"/>
  <c r="O18" s="1"/>
  <c r="R17" i="13"/>
  <c r="S17" s="1"/>
  <c r="P402" i="4"/>
  <c r="R8" i="18"/>
  <c r="S8" s="1"/>
  <c r="P125" i="4"/>
  <c r="P229"/>
  <c r="P457"/>
  <c r="U5" i="26"/>
  <c r="V5" s="1"/>
  <c r="P464" i="4"/>
  <c r="P234"/>
  <c r="P279"/>
  <c r="N7" i="26"/>
  <c r="O7" s="1"/>
  <c r="N14" i="13"/>
  <c r="O14" s="1"/>
  <c r="R25" i="24"/>
  <c r="S25" s="1"/>
  <c r="N8" i="22"/>
  <c r="O8" s="1"/>
  <c r="K14"/>
  <c r="L14" s="1"/>
  <c r="U25"/>
  <c r="V25" s="1"/>
  <c r="U16" i="15"/>
  <c r="V16" s="1"/>
  <c r="N24" i="22"/>
  <c r="O24" s="1"/>
  <c r="P18" i="4"/>
  <c r="K4" i="26"/>
  <c r="L4" s="1"/>
  <c r="N25" i="28"/>
  <c r="O25" s="1"/>
  <c r="U15" i="22"/>
  <c r="V15" s="1"/>
  <c r="P267" i="4"/>
  <c r="R16" i="18"/>
  <c r="S16" s="1"/>
  <c r="N5" i="22"/>
  <c r="O5" s="1"/>
  <c r="R14" i="13"/>
  <c r="S14" s="1"/>
  <c r="U5" i="24"/>
  <c r="V5" s="1"/>
  <c r="N18" i="1"/>
  <c r="O18" s="1"/>
  <c r="P76" i="4"/>
  <c r="P362"/>
  <c r="K14" i="13"/>
  <c r="L14" s="1"/>
  <c r="N26" i="24"/>
  <c r="O26" s="1"/>
  <c r="U18" i="18"/>
  <c r="V18" s="1"/>
  <c r="U18" i="13"/>
  <c r="V18" s="1"/>
  <c r="P302" i="4"/>
  <c r="U27" i="24"/>
  <c r="V27" s="1"/>
  <c r="P109" i="4"/>
  <c r="U14" i="24"/>
  <c r="V14" s="1"/>
  <c r="P82" i="4"/>
  <c r="P150"/>
  <c r="U6" i="24"/>
  <c r="V6" s="1"/>
  <c r="P98" i="4"/>
  <c r="N28" i="26"/>
  <c r="O28" s="1"/>
  <c r="N26" i="15"/>
  <c r="O26" s="1"/>
  <c r="U17" i="1"/>
  <c r="V17" s="1"/>
  <c r="N26"/>
  <c r="O26" s="1"/>
  <c r="K7"/>
  <c r="L7" s="1"/>
  <c r="P181" i="4"/>
  <c r="R6" i="28"/>
  <c r="S6" s="1"/>
  <c r="P477" i="4"/>
  <c r="N28" i="22"/>
  <c r="O28" s="1"/>
  <c r="P100" i="4"/>
  <c r="N15" i="15"/>
  <c r="O15" s="1"/>
  <c r="N7" i="18"/>
  <c r="O7" s="1"/>
  <c r="P403" i="4"/>
  <c r="P329"/>
  <c r="P277"/>
  <c r="K17" i="24"/>
  <c r="L17" s="1"/>
  <c r="P123" i="4"/>
  <c r="U6" i="18"/>
  <c r="V6" s="1"/>
  <c r="P487" i="4"/>
  <c r="N27" i="26"/>
  <c r="O27" s="1"/>
  <c r="P334" i="4"/>
  <c r="U17" i="18"/>
  <c r="V17" s="1"/>
  <c r="R15" i="15"/>
  <c r="S15" s="1"/>
  <c r="U7" i="24"/>
  <c r="V7" s="1"/>
  <c r="N4" i="28"/>
  <c r="O4" s="1"/>
  <c r="P386" i="4"/>
  <c r="P158"/>
  <c r="U5" i="15"/>
  <c r="V5" s="1"/>
  <c r="R8" i="26"/>
  <c r="S8" s="1"/>
  <c r="K24" i="18"/>
  <c r="L24" s="1"/>
  <c r="N26"/>
  <c r="O26" s="1"/>
  <c r="R28" i="22"/>
  <c r="S28" s="1"/>
  <c r="N28" i="28"/>
  <c r="O28" s="1"/>
  <c r="U6" i="26"/>
  <c r="V6" s="1"/>
  <c r="P338" i="4"/>
  <c r="P347"/>
  <c r="P235"/>
  <c r="N18" i="13"/>
  <c r="O18" s="1"/>
  <c r="R6" i="1"/>
  <c r="S6" s="1"/>
  <c r="R8" i="15"/>
  <c r="S8" s="1"/>
  <c r="N24" i="24"/>
  <c r="O24" s="1"/>
  <c r="N6" i="18"/>
  <c r="O6" s="1"/>
  <c r="P379" i="4"/>
  <c r="P162"/>
  <c r="U4" i="22"/>
  <c r="V4" s="1"/>
  <c r="U27" i="28"/>
  <c r="V27" s="1"/>
  <c r="K18" i="24"/>
  <c r="L18" s="1"/>
  <c r="P60" i="4"/>
  <c r="P285"/>
  <c r="U24" i="15"/>
  <c r="V24" s="1"/>
  <c r="R15" i="22"/>
  <c r="S15" s="1"/>
  <c r="P93" i="4"/>
  <c r="P413"/>
  <c r="P151"/>
  <c r="P219"/>
  <c r="U5" i="28"/>
  <c r="V5" s="1"/>
  <c r="P441" i="4"/>
  <c r="R14" i="22"/>
  <c r="S14" s="1"/>
  <c r="R17" i="26"/>
  <c r="S17" s="1"/>
  <c r="P488" i="4"/>
  <c r="P493"/>
  <c r="R25" i="13"/>
  <c r="S25" s="1"/>
  <c r="U15" i="1"/>
  <c r="V15" s="1"/>
  <c r="P136" i="4"/>
  <c r="P49"/>
  <c r="N14" i="22"/>
  <c r="O14" s="1"/>
  <c r="P117" i="4"/>
  <c r="R7" i="13"/>
  <c r="S7" s="1"/>
  <c r="P147" i="4"/>
  <c r="N17" i="1"/>
  <c r="O17" s="1"/>
  <c r="U24"/>
  <c r="V24" s="1"/>
  <c r="N14" i="15"/>
  <c r="O14" s="1"/>
  <c r="P316" i="4"/>
  <c r="R14" i="1"/>
  <c r="S14" s="1"/>
  <c r="R24" i="15"/>
  <c r="S24" s="1"/>
  <c r="N25" i="24"/>
  <c r="O25" s="1"/>
  <c r="N7" i="28"/>
  <c r="O7" s="1"/>
  <c r="P326" i="4"/>
  <c r="P180"/>
  <c r="P159"/>
  <c r="P381"/>
  <c r="P103"/>
  <c r="P74"/>
  <c r="K24" i="1"/>
  <c r="L24" s="1"/>
  <c r="P468" i="4"/>
  <c r="K26" i="15"/>
  <c r="L26" s="1"/>
  <c r="N15" i="26"/>
  <c r="O15" s="1"/>
  <c r="P45" i="4"/>
  <c r="K15" i="26"/>
  <c r="L15" s="1"/>
  <c r="R24" i="1"/>
  <c r="S24" s="1"/>
  <c r="R15" i="26"/>
  <c r="S15" s="1"/>
  <c r="P385" i="4"/>
  <c r="N6" i="24"/>
  <c r="O6" s="1"/>
  <c r="U16" i="1"/>
  <c r="V16" s="1"/>
  <c r="P164" i="4"/>
  <c r="P203"/>
  <c r="P72"/>
  <c r="U14" i="26"/>
  <c r="V14" s="1"/>
  <c r="K8" i="24"/>
  <c r="L8" s="1"/>
  <c r="R4" i="15"/>
  <c r="S4" s="1"/>
  <c r="P378" i="4"/>
  <c r="U24" i="24"/>
  <c r="V24" s="1"/>
  <c r="P339" i="4"/>
  <c r="R8" i="13"/>
  <c r="S8" s="1"/>
  <c r="P87" i="4"/>
  <c r="P243"/>
  <c r="K28" i="26"/>
  <c r="L28" s="1"/>
  <c r="K17" i="15"/>
  <c r="L17" s="1"/>
  <c r="U8" i="13"/>
  <c r="V8" s="1"/>
  <c r="P272" i="4"/>
  <c r="P242"/>
  <c r="K26" i="18"/>
  <c r="L26" s="1"/>
  <c r="P265" i="4"/>
  <c r="U6" i="13"/>
  <c r="V6" s="1"/>
  <c r="U18" i="1"/>
  <c r="V18" s="1"/>
  <c r="P161" i="4"/>
  <c r="K28" i="1"/>
  <c r="L28" s="1"/>
  <c r="K18" i="28"/>
  <c r="L18" s="1"/>
  <c r="K16" i="1"/>
  <c r="L16" s="1"/>
  <c r="P59" i="4"/>
  <c r="P482"/>
  <c r="P77"/>
  <c r="K5" i="24"/>
  <c r="L5" s="1"/>
  <c r="K17" i="1"/>
  <c r="L17" s="1"/>
  <c r="U7" i="18"/>
  <c r="V7" s="1"/>
  <c r="N5"/>
  <c r="O5" s="1"/>
  <c r="P375" i="4"/>
  <c r="R18" i="1"/>
  <c r="S18" s="1"/>
  <c r="N6" i="26"/>
  <c r="O6" s="1"/>
  <c r="K18" i="1"/>
  <c r="L18" s="1"/>
  <c r="N28" i="24"/>
  <c r="O28" s="1"/>
  <c r="P226" i="4"/>
  <c r="P491"/>
  <c r="P141"/>
  <c r="N27" i="18"/>
  <c r="O27" s="1"/>
  <c r="K15" i="15"/>
  <c r="L15" s="1"/>
  <c r="K5" i="18"/>
  <c r="L5" s="1"/>
  <c r="R16" i="22"/>
  <c r="S16" s="1"/>
  <c r="P118" i="4"/>
  <c r="N4" i="22"/>
  <c r="O4" s="1"/>
  <c r="P169" i="4"/>
  <c r="P335"/>
  <c r="P252"/>
  <c r="P340"/>
  <c r="P300"/>
  <c r="P426"/>
  <c r="P47"/>
  <c r="N28" i="1"/>
  <c r="O28" s="1"/>
  <c r="N6"/>
  <c r="O6" s="1"/>
  <c r="P419" i="4"/>
  <c r="N16" i="28"/>
  <c r="O16" s="1"/>
  <c r="N17" i="26"/>
  <c r="O17" s="1"/>
  <c r="N6" i="22"/>
  <c r="O6" s="1"/>
  <c r="P315" i="4"/>
  <c r="K18" i="18"/>
  <c r="L18" s="1"/>
  <c r="R28" i="26"/>
  <c r="S28" s="1"/>
  <c r="R26" i="22"/>
  <c r="S26" s="1"/>
  <c r="P268" i="4"/>
  <c r="R5" i="22"/>
  <c r="S5" s="1"/>
  <c r="P276" i="4"/>
  <c r="P428"/>
  <c r="R28" i="24"/>
  <c r="S28" s="1"/>
  <c r="P168" i="4"/>
  <c r="U24" i="13"/>
  <c r="V24" s="1"/>
  <c r="R27" i="18"/>
  <c r="S27" s="1"/>
  <c r="P422" i="4"/>
  <c r="K4" i="28"/>
  <c r="L4" s="1"/>
  <c r="N16" i="24"/>
  <c r="O16" s="1"/>
  <c r="U18" i="15"/>
  <c r="V18" s="1"/>
  <c r="N16" i="22"/>
  <c r="O16" s="1"/>
  <c r="P113" i="4"/>
  <c r="N7" i="1"/>
  <c r="O7" s="1"/>
  <c r="P423" i="4"/>
  <c r="R25" i="22"/>
  <c r="S25" s="1"/>
  <c r="P494" i="4"/>
  <c r="P343"/>
  <c r="R8" i="1"/>
  <c r="S8" s="1"/>
  <c r="K5" i="28"/>
  <c r="L5" s="1"/>
  <c r="K28" i="13"/>
  <c r="L28" s="1"/>
  <c r="P358" i="4"/>
  <c r="N5" i="28"/>
  <c r="O5" s="1"/>
  <c r="P372" i="4"/>
  <c r="R28" i="1"/>
  <c r="S28" s="1"/>
  <c r="K24" i="28"/>
  <c r="L24" s="1"/>
  <c r="U25" i="18"/>
  <c r="V25" s="1"/>
  <c r="R26"/>
  <c r="S26" s="1"/>
  <c r="R16" i="24"/>
  <c r="S16" s="1"/>
  <c r="U8" i="1"/>
  <c r="V8" s="1"/>
  <c r="P266" i="4"/>
  <c r="R4" i="22"/>
  <c r="S4" s="1"/>
  <c r="R14" i="15"/>
  <c r="S14" s="1"/>
  <c r="K4" i="22"/>
  <c r="L4" s="1"/>
  <c r="K15" i="28"/>
  <c r="L15" s="1"/>
  <c r="N8" i="1"/>
  <c r="O8" s="1"/>
  <c r="K16" i="22"/>
  <c r="L16" s="1"/>
  <c r="R15" i="18"/>
  <c r="S15" s="1"/>
  <c r="P176" i="4"/>
  <c r="P114"/>
  <c r="R7" i="24"/>
  <c r="S7" s="1"/>
  <c r="R27"/>
  <c r="S27" s="1"/>
  <c r="P6" i="4"/>
  <c r="R4" i="13"/>
  <c r="S4" s="1"/>
  <c r="R16"/>
  <c r="S16" s="1"/>
  <c r="P135" i="4"/>
  <c r="P205"/>
  <c r="N4" i="15"/>
  <c r="O4" s="1"/>
  <c r="R6" i="13"/>
  <c r="S6" s="1"/>
  <c r="U7" i="15"/>
  <c r="V7" s="1"/>
  <c r="N5" i="13"/>
  <c r="O5" s="1"/>
  <c r="P75" i="4"/>
  <c r="N16" i="1"/>
  <c r="O16" s="1"/>
  <c r="U16" i="24"/>
  <c r="V16" s="1"/>
  <c r="P307" i="4"/>
  <c r="R14" i="28"/>
  <c r="S14" s="1"/>
  <c r="P366" i="4"/>
  <c r="R5" i="24"/>
  <c r="S5" s="1"/>
  <c r="R14" i="26"/>
  <c r="S14" s="1"/>
  <c r="P28" i="4"/>
  <c r="N25" i="1"/>
  <c r="O25" s="1"/>
  <c r="K5" i="15"/>
  <c r="L5" s="1"/>
  <c r="P244" i="4"/>
  <c r="U8" i="24"/>
  <c r="V8" s="1"/>
  <c r="P223" i="4"/>
  <c r="U27" i="13"/>
  <c r="V27" s="1"/>
  <c r="R26" i="1"/>
  <c r="S26" s="1"/>
  <c r="K17" i="28"/>
  <c r="L17" s="1"/>
  <c r="P236" i="4"/>
  <c r="R25" i="26"/>
  <c r="S25" s="1"/>
  <c r="P21" i="4"/>
  <c r="N17" i="28"/>
  <c r="O17" s="1"/>
  <c r="N16" i="18"/>
  <c r="O16" s="1"/>
  <c r="N24" i="1"/>
  <c r="O24" s="1"/>
  <c r="K14" i="26"/>
  <c r="L14" s="1"/>
  <c r="L19" s="1"/>
  <c r="E20" i="35" s="1"/>
  <c r="P309" i="4"/>
  <c r="P384"/>
  <c r="K8" i="28"/>
  <c r="L8" s="1"/>
  <c r="R6" i="26"/>
  <c r="S6" s="1"/>
  <c r="K5" i="22"/>
  <c r="L5" s="1"/>
  <c r="N28" i="13"/>
  <c r="O28" s="1"/>
  <c r="R7" i="28"/>
  <c r="S7" s="1"/>
  <c r="K28"/>
  <c r="L28" s="1"/>
  <c r="P92" i="4"/>
  <c r="P170"/>
  <c r="P55"/>
  <c r="K6" i="13"/>
  <c r="L6" s="1"/>
  <c r="P134" i="4"/>
  <c r="P389"/>
  <c r="P212"/>
  <c r="N26" i="26"/>
  <c r="O26" s="1"/>
  <c r="P122" i="4"/>
  <c r="N27" i="22"/>
  <c r="O27" s="1"/>
  <c r="P121" i="4"/>
  <c r="R15" i="24"/>
  <c r="S15" s="1"/>
  <c r="U6" i="28"/>
  <c r="V6" s="1"/>
  <c r="R7" i="18"/>
  <c r="S7" s="1"/>
  <c r="U25" i="13"/>
  <c r="V25" s="1"/>
  <c r="P198" i="4"/>
  <c r="P2"/>
  <c r="P417"/>
  <c r="K27" i="28"/>
  <c r="L27" s="1"/>
  <c r="P81" i="4"/>
  <c r="P199"/>
  <c r="P192"/>
  <c r="P124"/>
  <c r="P449"/>
  <c r="R4" i="26"/>
  <c r="S4" s="1"/>
  <c r="N14" i="24"/>
  <c r="O14" s="1"/>
  <c r="K24" i="15"/>
  <c r="L24" s="1"/>
  <c r="K15" i="22"/>
  <c r="L15" s="1"/>
  <c r="U7"/>
  <c r="V7" s="1"/>
  <c r="R6" i="18"/>
  <c r="S6" s="1"/>
  <c r="P303" i="4"/>
  <c r="P292"/>
  <c r="U25" i="26"/>
  <c r="R15" i="28"/>
  <c r="S15" s="1"/>
  <c r="R28" i="18"/>
  <c r="S28" s="1"/>
  <c r="P85" i="4"/>
  <c r="P485"/>
  <c r="R7" i="15"/>
  <c r="S7" s="1"/>
  <c r="P446" i="4"/>
  <c r="R4" i="18"/>
  <c r="S4" s="1"/>
  <c r="S9" s="1"/>
  <c r="E31" i="35" s="1"/>
  <c r="K7" i="15"/>
  <c r="L7" s="1"/>
  <c r="R6"/>
  <c r="S6" s="1"/>
  <c r="U14" i="28"/>
  <c r="V14" s="1"/>
  <c r="V19" s="1"/>
  <c r="H19" i="35" s="1"/>
  <c r="R6" i="22"/>
  <c r="S6" s="1"/>
  <c r="P367" i="4"/>
  <c r="K14" i="18"/>
  <c r="L14" s="1"/>
  <c r="L19" s="1"/>
  <c r="E35" i="35" s="1"/>
  <c r="R24" i="22"/>
  <c r="S24" s="1"/>
  <c r="U5" i="13"/>
  <c r="V5" s="1"/>
  <c r="P259" i="4"/>
  <c r="P160"/>
  <c r="N8" i="24"/>
  <c r="O8" s="1"/>
  <c r="P436" i="4"/>
  <c r="K8" i="15"/>
  <c r="L8" s="1"/>
  <c r="P421" i="4"/>
  <c r="K24" i="22"/>
  <c r="L24" s="1"/>
  <c r="N27" i="28"/>
  <c r="O27" s="1"/>
  <c r="K8" i="22"/>
  <c r="L8" s="1"/>
  <c r="P111" i="4"/>
  <c r="R15" i="1"/>
  <c r="S15" s="1"/>
  <c r="P439" i="4"/>
  <c r="P132"/>
  <c r="R24" i="13"/>
  <c r="S24" s="1"/>
  <c r="K27" i="22"/>
  <c r="L27" s="1"/>
  <c r="R17" i="15"/>
  <c r="S17" s="1"/>
  <c r="P32" i="4"/>
  <c r="P262"/>
  <c r="N24" i="15"/>
  <c r="O24" s="1"/>
  <c r="K18" i="13"/>
  <c r="L18" s="1"/>
  <c r="K27"/>
  <c r="L27" s="1"/>
  <c r="K26" i="24"/>
  <c r="L26" s="1"/>
  <c r="P231" i="4"/>
  <c r="P105"/>
  <c r="K15" i="24"/>
  <c r="L15" s="1"/>
  <c r="P327" i="4"/>
  <c r="K26" i="22"/>
  <c r="L26" s="1"/>
  <c r="P128" i="4"/>
  <c r="P227"/>
  <c r="P474"/>
  <c r="P256"/>
  <c r="R7" i="26"/>
  <c r="S7" s="1"/>
  <c r="U28" i="28"/>
  <c r="V28" s="1"/>
  <c r="U4" i="1"/>
  <c r="V4" s="1"/>
  <c r="P325" i="4"/>
  <c r="U28" i="18"/>
  <c r="V28" s="1"/>
  <c r="P163" i="4"/>
  <c r="N8" i="26"/>
  <c r="O8" s="1"/>
  <c r="N25" i="18"/>
  <c r="O25" s="1"/>
  <c r="P480" i="4"/>
  <c r="N17" i="18"/>
  <c r="O17" s="1"/>
  <c r="P232" i="4"/>
  <c r="P220"/>
  <c r="K25" i="15"/>
  <c r="L25" s="1"/>
  <c r="U26"/>
  <c r="V26" s="1"/>
  <c r="N18" i="18"/>
  <c r="O18" s="1"/>
  <c r="N27" i="13"/>
  <c r="O27" s="1"/>
  <c r="R27"/>
  <c r="S27" s="1"/>
  <c r="U4"/>
  <c r="V4" s="1"/>
  <c r="V9" s="1"/>
  <c r="N32" i="35" s="1"/>
  <c r="O32" s="1"/>
  <c r="U28" i="1"/>
  <c r="V28" s="1"/>
  <c r="K7" i="24"/>
  <c r="L7" s="1"/>
  <c r="P13" i="4"/>
  <c r="K8" i="1"/>
  <c r="L8" s="1"/>
  <c r="R17"/>
  <c r="S17" s="1"/>
  <c r="P154" i="4"/>
  <c r="P344"/>
  <c r="P460"/>
  <c r="P501"/>
  <c r="P217"/>
  <c r="P200"/>
  <c r="U8" i="15"/>
  <c r="V8" s="1"/>
  <c r="N8"/>
  <c r="O8" s="1"/>
  <c r="P91" i="4"/>
  <c r="U8" i="22"/>
  <c r="V8" s="1"/>
  <c r="R27"/>
  <c r="S27" s="1"/>
  <c r="P228" i="4"/>
  <c r="U6" i="15"/>
  <c r="V6" s="1"/>
  <c r="R8" i="28"/>
  <c r="S8" s="1"/>
  <c r="P483" i="4"/>
  <c r="P382"/>
  <c r="P104"/>
  <c r="U15" i="13"/>
  <c r="V15" s="1"/>
  <c r="K7" i="26"/>
  <c r="L7" s="1"/>
  <c r="N8" i="18"/>
  <c r="O8" s="1"/>
  <c r="K6" i="1"/>
  <c r="L6" s="1"/>
  <c r="P195" i="4"/>
  <c r="P214"/>
  <c r="P29"/>
  <c r="P412"/>
  <c r="N14" i="28"/>
  <c r="O14" s="1"/>
  <c r="P396" i="4"/>
  <c r="K27" i="26"/>
  <c r="L27" s="1"/>
  <c r="P492" i="4"/>
  <c r="P383"/>
  <c r="K28" i="18"/>
  <c r="L28" s="1"/>
  <c r="K6" i="22"/>
  <c r="L6" s="1"/>
  <c r="R4" i="28"/>
  <c r="S4" s="1"/>
  <c r="K7" i="18"/>
  <c r="L7" s="1"/>
  <c r="P420" i="4"/>
  <c r="P71"/>
  <c r="P461"/>
  <c r="K4" i="15"/>
  <c r="L4" s="1"/>
  <c r="P351" i="4"/>
  <c r="P107"/>
  <c r="N4" i="13"/>
  <c r="O4" s="1"/>
  <c r="P409" i="4"/>
  <c r="P373"/>
  <c r="P416"/>
  <c r="P16"/>
  <c r="R16" i="26"/>
  <c r="S16" s="1"/>
  <c r="P357" i="4"/>
  <c r="P465"/>
  <c r="P197"/>
  <c r="P206"/>
  <c r="P110"/>
  <c r="K6" i="15"/>
  <c r="L6" s="1"/>
  <c r="P341" i="4"/>
  <c r="R24" i="28"/>
  <c r="S24" s="1"/>
  <c r="S29" s="1"/>
  <c r="H24" i="35" s="1"/>
  <c r="I24" s="1"/>
  <c r="P394" i="4"/>
  <c r="U24" i="22"/>
  <c r="V24" s="1"/>
  <c r="P288" i="4"/>
  <c r="P108"/>
  <c r="N17" i="13"/>
  <c r="O17" s="1"/>
  <c r="P299" i="4"/>
  <c r="K8" i="18"/>
  <c r="L8" s="1"/>
  <c r="N27" i="1"/>
  <c r="O27" s="1"/>
  <c r="U5"/>
  <c r="V5" s="1"/>
  <c r="P23" i="4"/>
  <c r="P253"/>
  <c r="P456"/>
  <c r="K7" i="22"/>
  <c r="L7" s="1"/>
  <c r="U17" i="24"/>
  <c r="V17" s="1"/>
  <c r="P392" i="4"/>
  <c r="P248"/>
  <c r="U26" i="1"/>
  <c r="V26" s="1"/>
  <c r="K6" i="26"/>
  <c r="L6" s="1"/>
  <c r="R18"/>
  <c r="S18" s="1"/>
  <c r="K28" i="24"/>
  <c r="L28" s="1"/>
  <c r="K18" i="15"/>
  <c r="L18" s="1"/>
  <c r="R5" i="13"/>
  <c r="S5" s="1"/>
  <c r="P452" i="4"/>
  <c r="R17" i="24"/>
  <c r="S17" s="1"/>
  <c r="P444" i="4"/>
  <c r="P320"/>
  <c r="P5"/>
  <c r="U27" i="1"/>
  <c r="V27" s="1"/>
  <c r="U8" i="18"/>
  <c r="V8" s="1"/>
  <c r="P224" i="4"/>
  <c r="P361"/>
  <c r="P349"/>
  <c r="R14" i="24"/>
  <c r="S14" s="1"/>
  <c r="P369" i="4"/>
  <c r="P415"/>
  <c r="N6" i="28"/>
  <c r="O6" s="1"/>
  <c r="K28" i="15"/>
  <c r="L28" s="1"/>
  <c r="P145" i="4"/>
  <c r="R24" i="24"/>
  <c r="S24" s="1"/>
  <c r="S29" s="1"/>
  <c r="K24" i="35" s="1"/>
  <c r="L24" s="1"/>
  <c r="P48" i="4"/>
  <c r="K5" i="1"/>
  <c r="L5" s="1"/>
  <c r="R8" i="24"/>
  <c r="S8" s="1"/>
  <c r="P166" i="4"/>
  <c r="P308"/>
  <c r="R18" i="24"/>
  <c r="S18" s="1"/>
  <c r="P208" i="4"/>
  <c r="P186"/>
  <c r="P455"/>
  <c r="P298"/>
  <c r="N28" i="15"/>
  <c r="O28" s="1"/>
  <c r="P398" i="4"/>
  <c r="P393"/>
  <c r="P189"/>
  <c r="P152"/>
  <c r="P193"/>
  <c r="P293"/>
  <c r="U28" i="22"/>
  <c r="V28" s="1"/>
  <c r="P484" i="4"/>
  <c r="U25" i="24"/>
  <c r="V25" s="1"/>
  <c r="P17" i="4"/>
  <c r="P194"/>
  <c r="K6" i="24"/>
  <c r="L6" s="1"/>
  <c r="P51" i="4"/>
  <c r="P41"/>
  <c r="N15" i="13"/>
  <c r="O15" s="1"/>
  <c r="K8" i="26"/>
  <c r="L8" s="1"/>
  <c r="U17"/>
  <c r="P68" i="4"/>
  <c r="K7" i="13"/>
  <c r="L7" s="1"/>
  <c r="P406" i="4"/>
  <c r="P130"/>
  <c r="P238"/>
  <c r="P257"/>
  <c r="P237"/>
  <c r="N18" i="22"/>
  <c r="O18" s="1"/>
  <c r="K6" i="28"/>
  <c r="L6" s="1"/>
  <c r="U14" i="15"/>
  <c r="V14" s="1"/>
  <c r="V19" s="1"/>
  <c r="H34" i="35" s="1"/>
  <c r="P211" i="4"/>
  <c r="N8" i="13"/>
  <c r="O8" s="1"/>
  <c r="K25" i="24"/>
  <c r="L25" s="1"/>
  <c r="K5" i="13"/>
  <c r="L5" s="1"/>
  <c r="P440" i="4"/>
  <c r="P251"/>
  <c r="U7" i="1"/>
  <c r="V7" s="1"/>
  <c r="P478" i="4"/>
  <c r="K4" i="13"/>
  <c r="L4" s="1"/>
  <c r="P127" i="4"/>
  <c r="P133"/>
  <c r="K27" i="18"/>
  <c r="L27" s="1"/>
  <c r="P66" i="4"/>
  <c r="K26" i="28"/>
  <c r="L26" s="1"/>
  <c r="R14" i="18"/>
  <c r="S14" s="1"/>
  <c r="K24" i="24"/>
  <c r="L24" s="1"/>
  <c r="K16" i="15"/>
  <c r="L16" s="1"/>
  <c r="P3" i="4"/>
  <c r="N17" i="15"/>
  <c r="O17" s="1"/>
  <c r="U24" i="18"/>
  <c r="V24" s="1"/>
  <c r="V29" s="1"/>
  <c r="E40" i="35" s="1"/>
  <c r="P167" i="4"/>
  <c r="P306"/>
  <c r="R27" i="26"/>
  <c r="S27" s="1"/>
  <c r="P470" i="4"/>
  <c r="P380"/>
  <c r="P282"/>
  <c r="K25" i="26"/>
  <c r="L25" s="1"/>
  <c r="P359" i="4"/>
  <c r="P57"/>
  <c r="P450"/>
  <c r="P498"/>
  <c r="N24" i="28"/>
  <c r="O24" s="1"/>
  <c r="O29" s="1"/>
  <c r="H23" i="35" s="1"/>
  <c r="I23" s="1"/>
  <c r="N5" i="1"/>
  <c r="O5" s="1"/>
  <c r="P90" i="4"/>
  <c r="P255"/>
  <c r="P435"/>
  <c r="U5" i="18"/>
  <c r="V5" s="1"/>
  <c r="P312" i="4"/>
  <c r="P354"/>
  <c r="P451"/>
  <c r="P20"/>
  <c r="P471"/>
  <c r="K26" i="13"/>
  <c r="L26" s="1"/>
  <c r="P301" i="4"/>
  <c r="P36"/>
  <c r="R24" i="26"/>
  <c r="S24" s="1"/>
  <c r="P35" i="4"/>
  <c r="P323"/>
  <c r="P353"/>
  <c r="P263"/>
  <c r="P250"/>
  <c r="P83"/>
  <c r="N14" i="26"/>
  <c r="O14" s="1"/>
  <c r="U25" i="1"/>
  <c r="V25" s="1"/>
  <c r="P401" i="4"/>
  <c r="P97"/>
  <c r="P387"/>
  <c r="P374"/>
  <c r="N4" i="18"/>
  <c r="O4" s="1"/>
  <c r="O9" s="1"/>
  <c r="E30" i="35" s="1"/>
  <c r="P496" i="4"/>
  <c r="R25" i="15"/>
  <c r="S25" s="1"/>
  <c r="P209" i="4"/>
  <c r="P472"/>
  <c r="P368"/>
  <c r="N7" i="22"/>
  <c r="O7" s="1"/>
  <c r="P144" i="4"/>
  <c r="P364"/>
  <c r="K25" i="13"/>
  <c r="L25" s="1"/>
  <c r="P9" i="4"/>
  <c r="P427"/>
  <c r="U28" i="26"/>
  <c r="P184" i="4"/>
  <c r="K16" i="24"/>
  <c r="L16" s="1"/>
  <c r="P377" i="4"/>
  <c r="P73"/>
  <c r="U27" i="22"/>
  <c r="V27" s="1"/>
  <c r="R26" i="13"/>
  <c r="S26" s="1"/>
  <c r="P88" i="4"/>
  <c r="P390"/>
  <c r="P467"/>
  <c r="P481"/>
  <c r="P434"/>
  <c r="P8"/>
  <c r="K27" i="24"/>
  <c r="L27" s="1"/>
  <c r="P84" i="4"/>
  <c r="U8" i="26"/>
  <c r="V8" s="1"/>
  <c r="P395" i="4"/>
  <c r="P310"/>
  <c r="P331"/>
  <c r="U25" i="15"/>
  <c r="V25" s="1"/>
  <c r="N16" i="26"/>
  <c r="O16" s="1"/>
  <c r="P260" i="4"/>
  <c r="P139"/>
  <c r="R16" i="15"/>
  <c r="S16" s="1"/>
  <c r="P432" i="4"/>
  <c r="U15" i="18"/>
  <c r="V15" s="1"/>
  <c r="K26" i="26"/>
  <c r="L26" s="1"/>
  <c r="K4" i="18"/>
  <c r="L4" s="1"/>
  <c r="L9" s="1"/>
  <c r="E29" i="35" s="1"/>
  <c r="P119" i="4"/>
  <c r="N7" i="24"/>
  <c r="O7" s="1"/>
  <c r="R28" i="15"/>
  <c r="S28" s="1"/>
  <c r="P424" i="4"/>
  <c r="P328"/>
  <c r="N17" i="24"/>
  <c r="O17" s="1"/>
  <c r="P410" i="4"/>
  <c r="P27"/>
  <c r="P466"/>
  <c r="N18" i="15"/>
  <c r="O18" s="1"/>
  <c r="P54" i="4"/>
  <c r="P210"/>
  <c r="P391"/>
  <c r="P12"/>
  <c r="K14" i="15"/>
  <c r="L14" s="1"/>
  <c r="P89" i="4"/>
  <c r="P182"/>
  <c r="P433"/>
  <c r="P258"/>
  <c r="P179"/>
  <c r="P177"/>
  <c r="P191"/>
  <c r="P429"/>
  <c r="P56"/>
  <c r="P64"/>
  <c r="P486"/>
  <c r="P360"/>
  <c r="N17" i="22"/>
  <c r="O17" s="1"/>
  <c r="P10" i="4"/>
  <c r="P173"/>
  <c r="P314"/>
  <c r="P442"/>
  <c r="P273"/>
  <c r="P34"/>
  <c r="P240"/>
  <c r="P53"/>
  <c r="P458"/>
  <c r="P183"/>
  <c r="P126"/>
  <c r="P497"/>
  <c r="P204"/>
  <c r="P453"/>
  <c r="P499"/>
  <c r="P30"/>
  <c r="P425"/>
  <c r="P463"/>
  <c r="P196"/>
  <c r="P346"/>
  <c r="P443"/>
  <c r="P38"/>
  <c r="P337"/>
  <c r="P473"/>
  <c r="P22"/>
  <c r="P69"/>
  <c r="P254"/>
  <c r="P171"/>
  <c r="P438"/>
  <c r="P33"/>
  <c r="P397"/>
  <c r="P215"/>
  <c r="P411"/>
  <c r="P370"/>
  <c r="P430"/>
  <c r="P230"/>
  <c r="P24"/>
  <c r="P39"/>
  <c r="P50"/>
  <c r="P11"/>
  <c r="P79"/>
  <c r="P348"/>
  <c r="P245"/>
  <c r="P304"/>
  <c r="P142"/>
  <c r="P70"/>
  <c r="P4"/>
  <c r="P431"/>
  <c r="P80"/>
  <c r="P317"/>
  <c r="P222"/>
  <c r="P155"/>
  <c r="P99"/>
  <c r="P475"/>
  <c r="P342"/>
  <c r="P241"/>
  <c r="P278"/>
  <c r="P185"/>
  <c r="P138"/>
  <c r="P94"/>
  <c r="P187"/>
  <c r="P355"/>
  <c r="P213"/>
  <c r="P175"/>
  <c r="P286"/>
  <c r="P274"/>
  <c r="P400"/>
  <c r="P283"/>
  <c r="P350"/>
  <c r="P408"/>
  <c r="P376"/>
  <c r="P146"/>
  <c r="P58"/>
  <c r="P102"/>
  <c r="P407"/>
  <c r="P178"/>
  <c r="P157"/>
  <c r="P313"/>
  <c r="P37"/>
  <c r="P78"/>
  <c r="P287"/>
  <c r="P270"/>
  <c r="P153"/>
  <c r="S29" i="26" l="1"/>
  <c r="E24" i="35" s="1"/>
  <c r="S9" i="28"/>
  <c r="H16" i="35" s="1"/>
  <c r="O29" i="15"/>
  <c r="H38" i="35" s="1"/>
  <c r="I38" s="1"/>
  <c r="S9" i="26"/>
  <c r="E16" i="35" s="1"/>
  <c r="O29" i="1"/>
  <c r="K38" i="35" s="1"/>
  <c r="L38" s="1"/>
  <c r="S19" i="28"/>
  <c r="H18" i="35" s="1"/>
  <c r="O9" i="15"/>
  <c r="H30" i="35" s="1"/>
  <c r="S9" i="13"/>
  <c r="N31" i="35" s="1"/>
  <c r="S9" i="22"/>
  <c r="N16" i="35" s="1"/>
  <c r="S9" i="15"/>
  <c r="H31" i="35" s="1"/>
  <c r="S29" i="1"/>
  <c r="L29"/>
  <c r="S19" i="13"/>
  <c r="N33" i="35" s="1"/>
  <c r="O29" i="22"/>
  <c r="N23" i="35" s="1"/>
  <c r="O23" s="1"/>
  <c r="F24"/>
  <c r="F40"/>
  <c r="V17" i="26"/>
  <c r="V19" s="1"/>
  <c r="E19" i="35" s="1"/>
  <c r="W17" i="26"/>
  <c r="W25"/>
  <c r="V25"/>
  <c r="K39" i="35"/>
  <c r="L39" s="1"/>
  <c r="K37"/>
  <c r="L37" s="1"/>
  <c r="V18" i="26"/>
  <c r="W18"/>
  <c r="W27"/>
  <c r="V27"/>
  <c r="S29" i="22"/>
  <c r="N24" i="35" s="1"/>
  <c r="O24" s="1"/>
  <c r="L29" i="15"/>
  <c r="H37" i="35" s="1"/>
  <c r="L9" i="22"/>
  <c r="N14" i="35" s="1"/>
  <c r="L29" i="28"/>
  <c r="H22" i="35" s="1"/>
  <c r="V29" i="13"/>
  <c r="N40" i="35" s="1"/>
  <c r="O40" s="1"/>
  <c r="O9" i="22"/>
  <c r="N15" i="35" s="1"/>
  <c r="O15" s="1"/>
  <c r="V29" i="24"/>
  <c r="K25" i="35" s="1"/>
  <c r="L25" s="1"/>
  <c r="S19" i="1"/>
  <c r="O19" i="15"/>
  <c r="H36" i="35" s="1"/>
  <c r="O19" i="22"/>
  <c r="N21" i="35" s="1"/>
  <c r="S19" i="22"/>
  <c r="N18" i="35" s="1"/>
  <c r="V29" i="15"/>
  <c r="H40" i="35" s="1"/>
  <c r="I40" s="1"/>
  <c r="L29" i="18"/>
  <c r="E37" i="35" s="1"/>
  <c r="V19" i="24"/>
  <c r="K19" i="35" s="1"/>
  <c r="L9" i="26"/>
  <c r="E14" i="35" s="1"/>
  <c r="O19" i="13"/>
  <c r="N36" i="35" s="1"/>
  <c r="O36" s="1"/>
  <c r="V19" i="18"/>
  <c r="E34" i="35" s="1"/>
  <c r="S29" i="18"/>
  <c r="E39" i="35" s="1"/>
  <c r="O29" i="13"/>
  <c r="N38" i="35" s="1"/>
  <c r="O38" s="1"/>
  <c r="V29" i="28"/>
  <c r="H25" i="35" s="1"/>
  <c r="I25" s="1"/>
  <c r="L19" i="24"/>
  <c r="K20" i="35" s="1"/>
  <c r="O9" i="24"/>
  <c r="K15" i="35" s="1"/>
  <c r="V9" i="28"/>
  <c r="H17" i="35" s="1"/>
  <c r="I17" s="1"/>
  <c r="V19" i="13"/>
  <c r="N34" i="35" s="1"/>
  <c r="S9" i="1"/>
  <c r="O29" i="18"/>
  <c r="E38" i="35" s="1"/>
  <c r="V19" i="22"/>
  <c r="N19" i="35" s="1"/>
  <c r="S9" i="24"/>
  <c r="K16" i="35" s="1"/>
  <c r="V9" i="26"/>
  <c r="E17" i="35" s="1"/>
  <c r="P16"/>
  <c r="W28" i="26"/>
  <c r="V28"/>
  <c r="W24"/>
  <c r="V24"/>
  <c r="W26"/>
  <c r="V26"/>
  <c r="L29" i="24"/>
  <c r="K22" i="35" s="1"/>
  <c r="S19" i="24"/>
  <c r="K18" i="35" s="1"/>
  <c r="O9" i="13"/>
  <c r="N30" i="35" s="1"/>
  <c r="O30" s="1"/>
  <c r="L29" i="22"/>
  <c r="N22" i="35" s="1"/>
  <c r="L19" i="15"/>
  <c r="H35" i="35" s="1"/>
  <c r="O19" i="26"/>
  <c r="E21" i="35" s="1"/>
  <c r="S19" i="18"/>
  <c r="E33" i="35" s="1"/>
  <c r="L9" i="13"/>
  <c r="N29" i="35" s="1"/>
  <c r="V29" i="22"/>
  <c r="N25" i="35" s="1"/>
  <c r="O25" s="1"/>
  <c r="L9" i="15"/>
  <c r="H29" i="35" s="1"/>
  <c r="O19" i="28"/>
  <c r="H21" i="35" s="1"/>
  <c r="V9" i="1"/>
  <c r="K32" i="35" s="1"/>
  <c r="L32" s="1"/>
  <c r="S29" i="13"/>
  <c r="N39" i="35" s="1"/>
  <c r="O39" s="1"/>
  <c r="O19" i="24"/>
  <c r="K21" i="35" s="1"/>
  <c r="L21" s="1"/>
  <c r="S19" i="26"/>
  <c r="E18" i="35" s="1"/>
  <c r="S19" i="15"/>
  <c r="H33" i="35" s="1"/>
  <c r="L9" i="28"/>
  <c r="H14" i="35" s="1"/>
  <c r="S29" i="15"/>
  <c r="H39" i="35" s="1"/>
  <c r="I39" s="1"/>
  <c r="V29" i="1"/>
  <c r="K40" i="35" s="1"/>
  <c r="L40" s="1"/>
  <c r="V9" i="22"/>
  <c r="N17" i="35" s="1"/>
  <c r="O29" i="24"/>
  <c r="K23" i="35" s="1"/>
  <c r="L23" s="1"/>
  <c r="O9" i="28"/>
  <c r="H15" i="35" s="1"/>
  <c r="L19" i="13"/>
  <c r="N35" i="35" s="1"/>
  <c r="L19" i="22"/>
  <c r="N20" i="35" s="1"/>
  <c r="O20" s="1"/>
  <c r="L9" i="24"/>
  <c r="K14" i="35" s="1"/>
  <c r="L29" i="26"/>
  <c r="E22" i="35" s="1"/>
  <c r="O9" i="26"/>
  <c r="E15" i="35" s="1"/>
  <c r="L19" i="1"/>
  <c r="L29" i="13"/>
  <c r="N37" i="35" s="1"/>
  <c r="V9" i="15"/>
  <c r="H32" i="35" s="1"/>
  <c r="I32" s="1"/>
  <c r="O19" i="1"/>
  <c r="K36" i="35" s="1"/>
  <c r="L36" s="1"/>
  <c r="L19" i="28"/>
  <c r="H20" i="35" s="1"/>
  <c r="I20" s="1"/>
  <c r="O19" i="18"/>
  <c r="E36" i="35" s="1"/>
  <c r="V9" i="18"/>
  <c r="E32" i="35" s="1"/>
  <c r="O29" i="26"/>
  <c r="E23" i="35" s="1"/>
  <c r="V19" i="1"/>
  <c r="K34" i="35" s="1"/>
  <c r="L34" s="1"/>
  <c r="O9" i="1"/>
  <c r="K30" i="35" s="1"/>
  <c r="L30" s="1"/>
  <c r="L9" i="1"/>
  <c r="V9" i="24"/>
  <c r="K17" i="35" s="1"/>
  <c r="L17" s="1"/>
  <c r="L22" l="1"/>
  <c r="P24"/>
  <c r="K29"/>
  <c r="E4"/>
  <c r="P32"/>
  <c r="F32"/>
  <c r="K35"/>
  <c r="E7"/>
  <c r="P22"/>
  <c r="F33"/>
  <c r="P38"/>
  <c r="F38"/>
  <c r="F39"/>
  <c r="P39"/>
  <c r="F37"/>
  <c r="P37"/>
  <c r="P19"/>
  <c r="F23"/>
  <c r="P23"/>
  <c r="P36"/>
  <c r="F36"/>
  <c r="F15"/>
  <c r="P15"/>
  <c r="P18"/>
  <c r="P21"/>
  <c r="F17"/>
  <c r="P17"/>
  <c r="E5"/>
  <c r="K31"/>
  <c r="F34"/>
  <c r="P34"/>
  <c r="P14"/>
  <c r="E6"/>
  <c r="K33"/>
  <c r="L33" s="1"/>
  <c r="I15"/>
  <c r="O17"/>
  <c r="I33"/>
  <c r="P20"/>
  <c r="I21"/>
  <c r="I35"/>
  <c r="F31"/>
  <c r="F35"/>
  <c r="P30"/>
  <c r="F29"/>
  <c r="L16"/>
  <c r="O34"/>
  <c r="L15"/>
  <c r="O33"/>
  <c r="O18"/>
  <c r="I36"/>
  <c r="O16"/>
  <c r="O31"/>
  <c r="I18"/>
  <c r="I19"/>
  <c r="I16"/>
  <c r="E8"/>
  <c r="P40"/>
  <c r="O37"/>
  <c r="L14"/>
  <c r="O35"/>
  <c r="I14"/>
  <c r="I29"/>
  <c r="O29"/>
  <c r="O22"/>
  <c r="L18"/>
  <c r="V29" i="26"/>
  <c r="E25" i="35" s="1"/>
  <c r="F22" s="1"/>
  <c r="P35"/>
  <c r="F30"/>
  <c r="P29"/>
  <c r="O19"/>
  <c r="L20"/>
  <c r="L19"/>
  <c r="O21"/>
  <c r="I31"/>
  <c r="I22"/>
  <c r="O14"/>
  <c r="I30"/>
  <c r="I37"/>
  <c r="I34"/>
  <c r="E9"/>
  <c r="F9" s="1"/>
  <c r="F19" l="1"/>
  <c r="F16"/>
  <c r="P33"/>
  <c r="AD19"/>
  <c r="AE19" s="1"/>
  <c r="AF19" s="1"/>
  <c r="AD25"/>
  <c r="AE25" s="1"/>
  <c r="AF25" s="1"/>
  <c r="AD21"/>
  <c r="AE21" s="1"/>
  <c r="AF21" s="1"/>
  <c r="AD16"/>
  <c r="AE16" s="1"/>
  <c r="AF16" s="1"/>
  <c r="AD18"/>
  <c r="AE18" s="1"/>
  <c r="AF18" s="1"/>
  <c r="AD17"/>
  <c r="AE17" s="1"/>
  <c r="AF17" s="1"/>
  <c r="AD22"/>
  <c r="AE22" s="1"/>
  <c r="AF22" s="1"/>
  <c r="AD24"/>
  <c r="AE24" s="1"/>
  <c r="AF24" s="1"/>
  <c r="AD14"/>
  <c r="AE14" s="1"/>
  <c r="AF14" s="1"/>
  <c r="AD15"/>
  <c r="AE15" s="1"/>
  <c r="AF15" s="1"/>
  <c r="AD23"/>
  <c r="AE23" s="1"/>
  <c r="AF23" s="1"/>
  <c r="AD20"/>
  <c r="AE20" s="1"/>
  <c r="AF20" s="1"/>
  <c r="AD33"/>
  <c r="AE33" s="1"/>
  <c r="AF33" s="1"/>
  <c r="AD37"/>
  <c r="AE37" s="1"/>
  <c r="AF37" s="1"/>
  <c r="AD29"/>
  <c r="AE29" s="1"/>
  <c r="AF29" s="1"/>
  <c r="AD38"/>
  <c r="AE38" s="1"/>
  <c r="AF38" s="1"/>
  <c r="AD39"/>
  <c r="AE39" s="1"/>
  <c r="AF39" s="1"/>
  <c r="AD35"/>
  <c r="AE35" s="1"/>
  <c r="AF35" s="1"/>
  <c r="AD30"/>
  <c r="AE30" s="1"/>
  <c r="AF30" s="1"/>
  <c r="AD36"/>
  <c r="AE36" s="1"/>
  <c r="AF36" s="1"/>
  <c r="AD31"/>
  <c r="AE31" s="1"/>
  <c r="AF31" s="1"/>
  <c r="AD40"/>
  <c r="AE40" s="1"/>
  <c r="AF40" s="1"/>
  <c r="AD32"/>
  <c r="AE32" s="1"/>
  <c r="AF32" s="1"/>
  <c r="AD34"/>
  <c r="AE34" s="1"/>
  <c r="AF34" s="1"/>
  <c r="V15"/>
  <c r="W15" s="1"/>
  <c r="X15" s="1"/>
  <c r="V14"/>
  <c r="W14" s="1"/>
  <c r="X14" s="1"/>
  <c r="V21"/>
  <c r="W21" s="1"/>
  <c r="X21" s="1"/>
  <c r="V20"/>
  <c r="W20" s="1"/>
  <c r="X20" s="1"/>
  <c r="V17"/>
  <c r="W17" s="1"/>
  <c r="X17" s="1"/>
  <c r="V18"/>
  <c r="W18" s="1"/>
  <c r="X18" s="1"/>
  <c r="V25"/>
  <c r="W25" s="1"/>
  <c r="X25" s="1"/>
  <c r="V23"/>
  <c r="W23" s="1"/>
  <c r="X23" s="1"/>
  <c r="V16"/>
  <c r="W16" s="1"/>
  <c r="X16" s="1"/>
  <c r="V24"/>
  <c r="W24" s="1"/>
  <c r="X24" s="1"/>
  <c r="V22"/>
  <c r="W22" s="1"/>
  <c r="X22" s="1"/>
  <c r="V19"/>
  <c r="W19" s="1"/>
  <c r="X19" s="1"/>
  <c r="Z22"/>
  <c r="AA22" s="1"/>
  <c r="AB22" s="1"/>
  <c r="Z23"/>
  <c r="AA23" s="1"/>
  <c r="AB23" s="1"/>
  <c r="Z16"/>
  <c r="AA16" s="1"/>
  <c r="AB16" s="1"/>
  <c r="Z20"/>
  <c r="AA20" s="1"/>
  <c r="AB20" s="1"/>
  <c r="Z24"/>
  <c r="AA24" s="1"/>
  <c r="AB24" s="1"/>
  <c r="Z15"/>
  <c r="AA15" s="1"/>
  <c r="AB15" s="1"/>
  <c r="Z21"/>
  <c r="AA21" s="1"/>
  <c r="AB21" s="1"/>
  <c r="Z18"/>
  <c r="AA18" s="1"/>
  <c r="AB18" s="1"/>
  <c r="Z19"/>
  <c r="AA19" s="1"/>
  <c r="AB19" s="1"/>
  <c r="Z14"/>
  <c r="AA14" s="1"/>
  <c r="AB14" s="1"/>
  <c r="Z25"/>
  <c r="AA25" s="1"/>
  <c r="AB25" s="1"/>
  <c r="Z17"/>
  <c r="AA17" s="1"/>
  <c r="AB17" s="1"/>
  <c r="F25"/>
  <c r="P25"/>
  <c r="V35"/>
  <c r="W35" s="1"/>
  <c r="X35" s="1"/>
  <c r="V31"/>
  <c r="W31" s="1"/>
  <c r="X31" s="1"/>
  <c r="V34"/>
  <c r="W34" s="1"/>
  <c r="X34" s="1"/>
  <c r="V36"/>
  <c r="W36" s="1"/>
  <c r="X36" s="1"/>
  <c r="V39"/>
  <c r="W39" s="1"/>
  <c r="X39" s="1"/>
  <c r="V37"/>
  <c r="W37" s="1"/>
  <c r="X37" s="1"/>
  <c r="V29"/>
  <c r="W29" s="1"/>
  <c r="X29" s="1"/>
  <c r="V40"/>
  <c r="W40" s="1"/>
  <c r="X40" s="1"/>
  <c r="V32"/>
  <c r="W32" s="1"/>
  <c r="X32" s="1"/>
  <c r="V38"/>
  <c r="W38" s="1"/>
  <c r="X38" s="1"/>
  <c r="V33"/>
  <c r="W33" s="1"/>
  <c r="X33" s="1"/>
  <c r="V30"/>
  <c r="W30" s="1"/>
  <c r="X30" s="1"/>
  <c r="R34"/>
  <c r="S34" s="1"/>
  <c r="T34" s="1"/>
  <c r="R35"/>
  <c r="S35" s="1"/>
  <c r="T35" s="1"/>
  <c r="R32"/>
  <c r="S32" s="1"/>
  <c r="T32" s="1"/>
  <c r="R31"/>
  <c r="S31" s="1"/>
  <c r="T31" s="1"/>
  <c r="R37"/>
  <c r="S37" s="1"/>
  <c r="T37" s="1"/>
  <c r="R29"/>
  <c r="S29" s="1"/>
  <c r="T29" s="1"/>
  <c r="R36"/>
  <c r="S36" s="1"/>
  <c r="T36" s="1"/>
  <c r="R30"/>
  <c r="S30" s="1"/>
  <c r="T30" s="1"/>
  <c r="R40"/>
  <c r="S40" s="1"/>
  <c r="T40" s="1"/>
  <c r="R33"/>
  <c r="S33" s="1"/>
  <c r="T33" s="1"/>
  <c r="R38"/>
  <c r="S38" s="1"/>
  <c r="T38" s="1"/>
  <c r="R39"/>
  <c r="S39" s="1"/>
  <c r="T39" s="1"/>
  <c r="L31"/>
  <c r="P31"/>
  <c r="F6"/>
  <c r="F5"/>
  <c r="F7"/>
  <c r="F4"/>
  <c r="F8"/>
  <c r="F14"/>
  <c r="F21"/>
  <c r="F18"/>
  <c r="F20"/>
  <c r="L35"/>
  <c r="L29"/>
  <c r="R25" l="1"/>
  <c r="S25" s="1"/>
  <c r="T25" s="1"/>
  <c r="R17"/>
  <c r="S17" s="1"/>
  <c r="T17" s="1"/>
  <c r="R24"/>
  <c r="S24" s="1"/>
  <c r="T24" s="1"/>
  <c r="R18"/>
  <c r="S18" s="1"/>
  <c r="T18" s="1"/>
  <c r="R19"/>
  <c r="S19" s="1"/>
  <c r="T19" s="1"/>
  <c r="R21"/>
  <c r="S21" s="1"/>
  <c r="T21" s="1"/>
  <c r="R22"/>
  <c r="S22" s="1"/>
  <c r="T22" s="1"/>
  <c r="R14"/>
  <c r="S14" s="1"/>
  <c r="T14" s="1"/>
  <c r="R15"/>
  <c r="S15" s="1"/>
  <c r="T15" s="1"/>
  <c r="R20"/>
  <c r="S20" s="1"/>
  <c r="T20" s="1"/>
  <c r="R16"/>
  <c r="S16" s="1"/>
  <c r="T16" s="1"/>
  <c r="AA48"/>
  <c r="AC48" s="1"/>
  <c r="AA50"/>
  <c r="AC50" s="1"/>
  <c r="AA45"/>
  <c r="AC45" s="1"/>
  <c r="AA49"/>
  <c r="AC49" s="1"/>
  <c r="AA46"/>
  <c r="AC46" s="1"/>
  <c r="AA47"/>
  <c r="AC47" s="1"/>
  <c r="Z35"/>
  <c r="AA35" s="1"/>
  <c r="AB35" s="1"/>
  <c r="Z34"/>
  <c r="AA34" s="1"/>
  <c r="AB34" s="1"/>
  <c r="Z32"/>
  <c r="AA32" s="1"/>
  <c r="AB32" s="1"/>
  <c r="Z37"/>
  <c r="AA37" s="1"/>
  <c r="AB37" s="1"/>
  <c r="Z33"/>
  <c r="AA33" s="1"/>
  <c r="AB33" s="1"/>
  <c r="Z36"/>
  <c r="AA36" s="1"/>
  <c r="AB36" s="1"/>
  <c r="Z38"/>
  <c r="AA38" s="1"/>
  <c r="AB38" s="1"/>
  <c r="Z30"/>
  <c r="AA30" s="1"/>
  <c r="AB30" s="1"/>
  <c r="Z29"/>
  <c r="AA29" s="1"/>
  <c r="AB29" s="1"/>
  <c r="Z39"/>
  <c r="AA39" s="1"/>
  <c r="AB39" s="1"/>
  <c r="Z31"/>
  <c r="AA31" s="1"/>
  <c r="AB31" s="1"/>
  <c r="Z40"/>
  <c r="AA40" s="1"/>
  <c r="AB40" s="1"/>
  <c r="R23"/>
  <c r="S23" s="1"/>
  <c r="T23" s="1"/>
</calcChain>
</file>

<file path=xl/sharedStrings.xml><?xml version="1.0" encoding="utf-8"?>
<sst xmlns="http://schemas.openxmlformats.org/spreadsheetml/2006/main" count="3182" uniqueCount="765">
  <si>
    <t>NOM</t>
  </si>
  <si>
    <t>PRENOMS</t>
  </si>
  <si>
    <t>Dossard</t>
  </si>
  <si>
    <t>équipe 1</t>
  </si>
  <si>
    <t>Pts</t>
  </si>
  <si>
    <t xml:space="preserve">clst 1er </t>
  </si>
  <si>
    <t>clst 2e</t>
  </si>
  <si>
    <t>clst 3e</t>
  </si>
  <si>
    <t>clst 4e</t>
  </si>
  <si>
    <t xml:space="preserve">clst 5e </t>
  </si>
  <si>
    <t>Total:</t>
  </si>
  <si>
    <t>Dte Naiss</t>
  </si>
  <si>
    <t>TERIITEHAU</t>
  </si>
  <si>
    <t>Clast</t>
  </si>
  <si>
    <t>équipe 2</t>
  </si>
  <si>
    <t>F</t>
  </si>
  <si>
    <t>PRENOM</t>
  </si>
  <si>
    <t>Sexe</t>
  </si>
  <si>
    <t>Cat</t>
  </si>
  <si>
    <t>PAPARA</t>
  </si>
  <si>
    <t>Keanu</t>
  </si>
  <si>
    <t>LUCAS</t>
  </si>
  <si>
    <t>TEROROTUA</t>
  </si>
  <si>
    <t>X</t>
  </si>
  <si>
    <t>ETAB</t>
  </si>
  <si>
    <t>PLACE</t>
  </si>
  <si>
    <t>MINIMES FILLES</t>
  </si>
  <si>
    <t>MINIMES GARCONS</t>
  </si>
  <si>
    <t>BENJAMINES 2</t>
  </si>
  <si>
    <t>BENJAMINS 2</t>
  </si>
  <si>
    <t>BENJAMINES 1</t>
  </si>
  <si>
    <t>BENJAMINS 1</t>
  </si>
  <si>
    <t>PAEA</t>
  </si>
  <si>
    <t>MF</t>
  </si>
  <si>
    <t>MG</t>
  </si>
  <si>
    <t>Date Naiss</t>
  </si>
  <si>
    <t>HITIA'A</t>
  </si>
  <si>
    <t>SCT</t>
  </si>
  <si>
    <t>TEIXEIRA</t>
  </si>
  <si>
    <t>ARIIOTIMA</t>
  </si>
  <si>
    <t>GAUDENZI</t>
  </si>
  <si>
    <t>FREBAULT</t>
  </si>
  <si>
    <t>IORSS</t>
  </si>
  <si>
    <t>RAOULX</t>
  </si>
  <si>
    <t>TCHEOU</t>
  </si>
  <si>
    <t>NEAGLE</t>
  </si>
  <si>
    <t>TUAIVA</t>
  </si>
  <si>
    <t>FAAITE</t>
  </si>
  <si>
    <t>SAULNIER</t>
  </si>
  <si>
    <t>GAUCHY</t>
  </si>
  <si>
    <t>MOTAHU</t>
  </si>
  <si>
    <t>Herehau</t>
  </si>
  <si>
    <t>Adriana</t>
  </si>
  <si>
    <t>TEPA</t>
  </si>
  <si>
    <t>PATU</t>
  </si>
  <si>
    <t>PITO</t>
  </si>
  <si>
    <t>TOOMARU</t>
  </si>
  <si>
    <t>Louis</t>
  </si>
  <si>
    <t>Raiarii</t>
  </si>
  <si>
    <t>TOA</t>
  </si>
  <si>
    <t>SCHMITT</t>
  </si>
  <si>
    <t>CHOUTEAU</t>
  </si>
  <si>
    <t>BARSINAS</t>
  </si>
  <si>
    <t>EBBS</t>
  </si>
  <si>
    <t>Tom</t>
  </si>
  <si>
    <t>SCALLAMERA</t>
  </si>
  <si>
    <t>TAIARUI</t>
  </si>
  <si>
    <t>MANEA</t>
  </si>
  <si>
    <t>POIA</t>
  </si>
  <si>
    <t>BERNARDINO</t>
  </si>
  <si>
    <t>PICOT</t>
  </si>
  <si>
    <t>Mathilde</t>
  </si>
  <si>
    <t>GARBUTT</t>
  </si>
  <si>
    <t>Hinateata</t>
  </si>
  <si>
    <t>GORKA</t>
  </si>
  <si>
    <t>Angel</t>
  </si>
  <si>
    <t>PAJON-ROUX</t>
  </si>
  <si>
    <t>Maëlys</t>
  </si>
  <si>
    <t>EGRETAUD</t>
  </si>
  <si>
    <t>Gabriel</t>
  </si>
  <si>
    <t>JUBELY-TAUMIHAU</t>
  </si>
  <si>
    <t>Heiva</t>
  </si>
  <si>
    <t>DE CROOS</t>
  </si>
  <si>
    <t>RICHMOND</t>
  </si>
  <si>
    <t>Rainui</t>
  </si>
  <si>
    <t>HAUATA</t>
  </si>
  <si>
    <t>Teraimarama</t>
  </si>
  <si>
    <t>Manuarii</t>
  </si>
  <si>
    <t>TARAVAO</t>
  </si>
  <si>
    <t>POUPARD</t>
  </si>
  <si>
    <t>JUNIORS GARCONS</t>
  </si>
  <si>
    <t>Noé</t>
  </si>
  <si>
    <t>ROBSON</t>
  </si>
  <si>
    <t>WASNA</t>
  </si>
  <si>
    <t>CADETS</t>
  </si>
  <si>
    <t xml:space="preserve">CADETTES </t>
  </si>
  <si>
    <t>Genre</t>
  </si>
  <si>
    <t>ÉTAB</t>
  </si>
  <si>
    <t>BF 1</t>
  </si>
  <si>
    <t>BF 2</t>
  </si>
  <si>
    <t>BG 1</t>
  </si>
  <si>
    <t>BG 2</t>
  </si>
  <si>
    <t>CF JF</t>
  </si>
  <si>
    <t>CG JG</t>
  </si>
  <si>
    <t>Dossards</t>
  </si>
  <si>
    <t>CLASSEMENT PAR CATÉGORIES (Équipes classées avec 5 athlètes)</t>
  </si>
  <si>
    <t>BF1</t>
  </si>
  <si>
    <t>Place</t>
  </si>
  <si>
    <t>BG1</t>
  </si>
  <si>
    <t>BF2</t>
  </si>
  <si>
    <t>BG2</t>
  </si>
  <si>
    <t>Dossrds</t>
  </si>
  <si>
    <t>Total</t>
  </si>
  <si>
    <t>ENGAGEMENTS</t>
  </si>
  <si>
    <t>JUNIORS FILLES</t>
  </si>
  <si>
    <t>EXTRAIT DU RÉGLEMENT</t>
  </si>
  <si>
    <t>CLASSEMENT POUR LE CHALLENGE D'ÉTABLISSEMENT</t>
  </si>
  <si>
    <t>Résultat</t>
  </si>
  <si>
    <t>G</t>
  </si>
  <si>
    <r>
      <rPr>
        <b/>
        <u/>
        <sz val="10"/>
        <rFont val="Arial"/>
        <family val="2"/>
      </rPr>
      <t xml:space="preserve"> Classement par équipe et Chalenge d’établissement :</t>
    </r>
    <r>
      <rPr>
        <b/>
        <sz val="9"/>
        <rFont val="Arial"/>
        <family val="2"/>
      </rPr>
      <t xml:space="preserve">
• Le classement par équipes se fait sur la base de 2 équipes de 5 coureurs.
• Le 1 er marque 1 pt, le 2 ème 2 pts et ainsi de suite.
• L’équipe qui n’a pas 5 coureurs est non classée (NC)
• L’équipe qui gagne est celle qui a le moins de points.
• Le Classement pour le challenge d’établissement se fait sur les résultats des 5 ers coureur (équipe 1 uniquement) dans chaque catégorie
</t>
    </r>
  </si>
  <si>
    <t>NANSEN</t>
  </si>
  <si>
    <t>URARII</t>
  </si>
  <si>
    <t>TOM SING VIEN</t>
  </si>
  <si>
    <t>MOARII</t>
  </si>
  <si>
    <t>AMARU</t>
  </si>
  <si>
    <t>HIOE</t>
  </si>
  <si>
    <t>TETUMU</t>
  </si>
  <si>
    <t>LEE WING</t>
  </si>
  <si>
    <t>HAUMANI</t>
  </si>
  <si>
    <t>TETAINANUARII</t>
  </si>
  <si>
    <t>TUMATARIRI</t>
  </si>
  <si>
    <t>MARZIN</t>
  </si>
  <si>
    <t>RICHER</t>
  </si>
  <si>
    <t>TETUANUI</t>
  </si>
  <si>
    <t>NATIKI</t>
  </si>
  <si>
    <t>MIRIA</t>
  </si>
  <si>
    <t>Tevahine</t>
  </si>
  <si>
    <t>UURA</t>
  </si>
  <si>
    <t>TOUMELIN</t>
  </si>
  <si>
    <t>TOOFA</t>
  </si>
  <si>
    <t>Sabrina</t>
  </si>
  <si>
    <t>Noelia</t>
  </si>
  <si>
    <t>Temuri</t>
  </si>
  <si>
    <t>Rayden</t>
  </si>
  <si>
    <t>Heiana</t>
  </si>
  <si>
    <t>Raina</t>
  </si>
  <si>
    <t>Alvin</t>
  </si>
  <si>
    <t>Ariihau</t>
  </si>
  <si>
    <t>BAILLEUX</t>
  </si>
  <si>
    <t>PORET</t>
  </si>
  <si>
    <t>BARREAU</t>
  </si>
  <si>
    <t>TEHAHE</t>
  </si>
  <si>
    <t>DANIEL</t>
  </si>
  <si>
    <t>RATIA</t>
  </si>
  <si>
    <t>LAPLANCHE</t>
  </si>
  <si>
    <t>LESOURD</t>
  </si>
  <si>
    <t>CADDEO</t>
  </si>
  <si>
    <t>TEMATAUA</t>
  </si>
  <si>
    <t>LY</t>
  </si>
  <si>
    <t>VAAST</t>
  </si>
  <si>
    <t>CHATER</t>
  </si>
  <si>
    <t>SALOU</t>
  </si>
  <si>
    <t>MARAETAATA</t>
  </si>
  <si>
    <t>FAUA</t>
  </si>
  <si>
    <t>TEOTAHI</t>
  </si>
  <si>
    <t>TOURNIER</t>
  </si>
  <si>
    <t>LAUGHLIN</t>
  </si>
  <si>
    <t>CHONEL</t>
  </si>
  <si>
    <t>CHOLEAU</t>
  </si>
  <si>
    <t>FAATEREHIA</t>
  </si>
  <si>
    <t>CHEUNG</t>
  </si>
  <si>
    <t>LAINE</t>
  </si>
  <si>
    <t>YOU</t>
  </si>
  <si>
    <t>PUGIBET</t>
  </si>
  <si>
    <t>LARGETEAU</t>
  </si>
  <si>
    <t>WAN</t>
  </si>
  <si>
    <t>Hotuarii</t>
  </si>
  <si>
    <t>AUBRIOT</t>
  </si>
  <si>
    <t>AH SCHA</t>
  </si>
  <si>
    <t>Sezni</t>
  </si>
  <si>
    <t>URIMA</t>
  </si>
  <si>
    <t>TAUMIHAU</t>
  </si>
  <si>
    <t>Faatifa</t>
  </si>
  <si>
    <t>TAVITA</t>
  </si>
  <si>
    <t>TEIHO</t>
  </si>
  <si>
    <t>HOTOEUA</t>
  </si>
  <si>
    <t>ANQUETIL</t>
  </si>
  <si>
    <t>Antoine</t>
  </si>
  <si>
    <t>VAN BASTOLAER</t>
  </si>
  <si>
    <t>Manoarii</t>
  </si>
  <si>
    <t>MAURIRERE</t>
  </si>
  <si>
    <t>LARGERON</t>
  </si>
  <si>
    <t>TUTERARII</t>
  </si>
  <si>
    <t>TANI</t>
  </si>
  <si>
    <t>PITTMAN</t>
  </si>
  <si>
    <t>MAONI</t>
  </si>
  <si>
    <t>ALVES</t>
  </si>
  <si>
    <t>Meherio</t>
  </si>
  <si>
    <t>Maui</t>
  </si>
  <si>
    <t>01/01/2014</t>
  </si>
  <si>
    <t>TENG KOAN</t>
  </si>
  <si>
    <t>Stanley</t>
  </si>
  <si>
    <t xml:space="preserve">MAETA </t>
  </si>
  <si>
    <t>Tuarii</t>
  </si>
  <si>
    <t>REREAO</t>
  </si>
  <si>
    <t>Temeehu</t>
  </si>
  <si>
    <t>Vaituarii</t>
  </si>
  <si>
    <t>DOMINGO</t>
  </si>
  <si>
    <t>Tahiarii</t>
  </si>
  <si>
    <t>Moe</t>
  </si>
  <si>
    <t>RAYNAULT</t>
  </si>
  <si>
    <t>TETAURU</t>
  </si>
  <si>
    <t>TEURA</t>
  </si>
  <si>
    <t>Hawaiki</t>
  </si>
  <si>
    <t>TIHONI</t>
  </si>
  <si>
    <t>Vaihinano</t>
  </si>
  <si>
    <t>Poerani</t>
  </si>
  <si>
    <t>TAURU RAYAPAN</t>
  </si>
  <si>
    <t>Anou</t>
  </si>
  <si>
    <t>SAMINADAME</t>
  </si>
  <si>
    <t>Mayana</t>
  </si>
  <si>
    <t>Tearo</t>
  </si>
  <si>
    <t>Heifara</t>
  </si>
  <si>
    <t>TEANIHI</t>
  </si>
  <si>
    <t>Leidy</t>
  </si>
  <si>
    <t>LIHOREAU</t>
  </si>
  <si>
    <t>Cassidy</t>
  </si>
  <si>
    <t>MANUTAHI</t>
  </si>
  <si>
    <t>Karine</t>
  </si>
  <si>
    <t>FLORENT</t>
  </si>
  <si>
    <t>Bryans</t>
  </si>
  <si>
    <t>Tiaihau</t>
  </si>
  <si>
    <t>HARRYS</t>
  </si>
  <si>
    <t>Mihiura</t>
  </si>
  <si>
    <t>TAUPUA</t>
  </si>
  <si>
    <t>Teraiura</t>
  </si>
  <si>
    <t>Ariimoehau</t>
  </si>
  <si>
    <t>LINAUD</t>
  </si>
  <si>
    <t>Poetea</t>
  </si>
  <si>
    <t>YE ON</t>
  </si>
  <si>
    <t>Terautahi</t>
  </si>
  <si>
    <t>TEIHOARII</t>
  </si>
  <si>
    <t>TIRAO</t>
  </si>
  <si>
    <t>Jean Paul</t>
  </si>
  <si>
    <t xml:space="preserve">PATII </t>
  </si>
  <si>
    <t>kawehi</t>
  </si>
  <si>
    <t>maheata</t>
  </si>
  <si>
    <t>ahupoenui</t>
  </si>
  <si>
    <t>teariihaunui</t>
  </si>
  <si>
    <t>heiani</t>
  </si>
  <si>
    <t>WONG CHANG</t>
  </si>
  <si>
    <t>amy</t>
  </si>
  <si>
    <t>ROYER</t>
  </si>
  <si>
    <t>ondine</t>
  </si>
  <si>
    <t>WILLIAM</t>
  </si>
  <si>
    <t>launa</t>
  </si>
  <si>
    <t>LEMAIRE</t>
  </si>
  <si>
    <t>mahine</t>
  </si>
  <si>
    <t>MARERE</t>
  </si>
  <si>
    <t>erica</t>
  </si>
  <si>
    <t>faatiare</t>
  </si>
  <si>
    <t>RENVOYE</t>
  </si>
  <si>
    <t>kulani</t>
  </si>
  <si>
    <t>anthony</t>
  </si>
  <si>
    <t>roo</t>
  </si>
  <si>
    <t>achille</t>
  </si>
  <si>
    <t>FAUQUEUR</t>
  </si>
  <si>
    <t>gauthier</t>
  </si>
  <si>
    <t>CAMPE</t>
  </si>
  <si>
    <t>rahiti</t>
  </si>
  <si>
    <t>LEHARTEL</t>
  </si>
  <si>
    <t>ariimana</t>
  </si>
  <si>
    <t>LAMBLETIN</t>
  </si>
  <si>
    <t>yannis</t>
  </si>
  <si>
    <t>ESTALL</t>
  </si>
  <si>
    <t>toanui</t>
  </si>
  <si>
    <t>tehihio</t>
  </si>
  <si>
    <t>SIMAER</t>
  </si>
  <si>
    <t>keryan</t>
  </si>
  <si>
    <t>ARNOLIN</t>
  </si>
  <si>
    <t>alexis</t>
  </si>
  <si>
    <t>PAYET</t>
  </si>
  <si>
    <t>taumatai</t>
  </si>
  <si>
    <t>SANGUE</t>
  </si>
  <si>
    <t>kainoa</t>
  </si>
  <si>
    <t>manon</t>
  </si>
  <si>
    <t>lokelani</t>
  </si>
  <si>
    <t>ambre</t>
  </si>
  <si>
    <t>hinenaonui</t>
  </si>
  <si>
    <t>PICARD</t>
  </si>
  <si>
    <t>leila</t>
  </si>
  <si>
    <t>PORLIER</t>
  </si>
  <si>
    <t>mania</t>
  </si>
  <si>
    <t>aude</t>
  </si>
  <si>
    <t>HINAULT</t>
  </si>
  <si>
    <t>maiana</t>
  </si>
  <si>
    <t>BODIN</t>
  </si>
  <si>
    <t>elina</t>
  </si>
  <si>
    <t>vaimana</t>
  </si>
  <si>
    <t>TETUMU-SCHIFFNER</t>
  </si>
  <si>
    <t>lanihei</t>
  </si>
  <si>
    <t>here-iti</t>
  </si>
  <si>
    <t>SEGALA</t>
  </si>
  <si>
    <t>thais</t>
  </si>
  <si>
    <t>rosemay</t>
  </si>
  <si>
    <t>kailani</t>
  </si>
  <si>
    <t>kauli</t>
  </si>
  <si>
    <t>MORCHOISNE</t>
  </si>
  <si>
    <t>axel</t>
  </si>
  <si>
    <t>teanuanua</t>
  </si>
  <si>
    <t>CHENG CHUI</t>
  </si>
  <si>
    <t>heianoa</t>
  </si>
  <si>
    <t>JABET</t>
  </si>
  <si>
    <t>quentin</t>
  </si>
  <si>
    <t>tehautea</t>
  </si>
  <si>
    <t>DEAN</t>
  </si>
  <si>
    <t>vehiarii</t>
  </si>
  <si>
    <t>arava</t>
  </si>
  <si>
    <t>revela</t>
  </si>
  <si>
    <t>heimoana</t>
  </si>
  <si>
    <t>ROCHE</t>
  </si>
  <si>
    <t>theo</t>
  </si>
  <si>
    <t>puanani</t>
  </si>
  <si>
    <t>vainui</t>
  </si>
  <si>
    <t>kumuhei</t>
  </si>
  <si>
    <t>TI-PAON</t>
  </si>
  <si>
    <t>wendy</t>
  </si>
  <si>
    <t>TEHAAVI</t>
  </si>
  <si>
    <t>heinui</t>
  </si>
  <si>
    <t>TAAVIRI</t>
  </si>
  <si>
    <t>moniarii</t>
  </si>
  <si>
    <t>CUSANT</t>
  </si>
  <si>
    <t>laura</t>
  </si>
  <si>
    <t>GARNIER</t>
  </si>
  <si>
    <t>victor</t>
  </si>
  <si>
    <t>TUFARIUA</t>
  </si>
  <si>
    <t>tutehau</t>
  </si>
  <si>
    <t>VERO</t>
  </si>
  <si>
    <t>gino</t>
  </si>
  <si>
    <t>COMTE</t>
  </si>
  <si>
    <t>mickaël</t>
  </si>
  <si>
    <t>ahuarii</t>
  </si>
  <si>
    <t>KOHUMOETINI</t>
  </si>
  <si>
    <t>BOBET</t>
  </si>
  <si>
    <t>stellio</t>
  </si>
  <si>
    <t>teraimanu</t>
  </si>
  <si>
    <t>HUIOTU</t>
  </si>
  <si>
    <t>mauna</t>
  </si>
  <si>
    <t>inaki</t>
  </si>
  <si>
    <t xml:space="preserve">TCHOUN YOU THUNG </t>
  </si>
  <si>
    <t>matoha</t>
  </si>
  <si>
    <t>HENRI-GEORGES</t>
  </si>
  <si>
    <t>yoan junior</t>
  </si>
  <si>
    <t>LATORRE</t>
  </si>
  <si>
    <t>baptiste</t>
  </si>
  <si>
    <t>LIGTHART</t>
  </si>
  <si>
    <t>gibson</t>
  </si>
  <si>
    <t>teheimoana</t>
  </si>
  <si>
    <t>MARTIN</t>
  </si>
  <si>
    <t>rauhere</t>
  </si>
  <si>
    <t>CHANT</t>
  </si>
  <si>
    <t>ranitea</t>
  </si>
  <si>
    <t>moehau</t>
  </si>
  <si>
    <t>LEVY</t>
  </si>
  <si>
    <t>tuiana</t>
  </si>
  <si>
    <t>laure</t>
  </si>
  <si>
    <t>louana</t>
  </si>
  <si>
    <t>GRUGEARD</t>
  </si>
  <si>
    <t>teanau</t>
  </si>
  <si>
    <t>kizito</t>
  </si>
  <si>
    <t>robin</t>
  </si>
  <si>
    <t>kevin</t>
  </si>
  <si>
    <t>FULLER</t>
  </si>
  <si>
    <t>raihia</t>
  </si>
  <si>
    <t>LEONTIEFF</t>
  </si>
  <si>
    <t>teraitua</t>
  </si>
  <si>
    <t>TEPAKO</t>
  </si>
  <si>
    <t>tunui</t>
  </si>
  <si>
    <t>wilfrid</t>
  </si>
  <si>
    <t>CHEUNG SEN</t>
  </si>
  <si>
    <t>anania</t>
  </si>
  <si>
    <t>MAYARD</t>
  </si>
  <si>
    <t>gaël</t>
  </si>
  <si>
    <t>jordy</t>
  </si>
  <si>
    <t>BEAUFILS</t>
  </si>
  <si>
    <t>christopher</t>
  </si>
  <si>
    <t>CHARPENTIER</t>
  </si>
  <si>
    <t>arthur</t>
  </si>
  <si>
    <t>tarona</t>
  </si>
  <si>
    <t>ridge</t>
  </si>
  <si>
    <t>TEAHA</t>
  </si>
  <si>
    <t>luc</t>
  </si>
  <si>
    <t>HEREITI</t>
  </si>
  <si>
    <t>HAIANUI</t>
  </si>
  <si>
    <t>RINGY</t>
  </si>
  <si>
    <t>DURANE</t>
  </si>
  <si>
    <t>MAHAA</t>
  </si>
  <si>
    <t>LEONARD</t>
  </si>
  <si>
    <t>TAHAIHE</t>
  </si>
  <si>
    <t>CLEMENT</t>
  </si>
  <si>
    <t>KAHAIA</t>
  </si>
  <si>
    <t>LI SHENE</t>
  </si>
  <si>
    <t>PUARAUTEA</t>
  </si>
  <si>
    <t>CHUNG SI NAM</t>
  </si>
  <si>
    <t>LEYLIA</t>
  </si>
  <si>
    <t>HEINOELLA</t>
  </si>
  <si>
    <t>HIRIATA</t>
  </si>
  <si>
    <t>TAUAEA</t>
  </si>
  <si>
    <t>OCEANE</t>
  </si>
  <si>
    <t>HINARERE</t>
  </si>
  <si>
    <t>MAONO</t>
  </si>
  <si>
    <t>HEREANI</t>
  </si>
  <si>
    <t>VAIARII</t>
  </si>
  <si>
    <t>CASSART</t>
  </si>
  <si>
    <t>ABRAHAM</t>
  </si>
  <si>
    <t>LE BRUN</t>
  </si>
  <si>
    <t>MATAIKI</t>
  </si>
  <si>
    <t>TENAURIORAA</t>
  </si>
  <si>
    <t>ESLI</t>
  </si>
  <si>
    <t>YLAN</t>
  </si>
  <si>
    <t>LABASTE</t>
  </si>
  <si>
    <t>EMILE</t>
  </si>
  <si>
    <t>TAMATEA</t>
  </si>
  <si>
    <t>HIROHITI</t>
  </si>
  <si>
    <t>SOLA</t>
  </si>
  <si>
    <t>JAVERZAT</t>
  </si>
  <si>
    <t>ROMAN</t>
  </si>
  <si>
    <t>BROCHARD</t>
  </si>
  <si>
    <t>TITOUAN</t>
  </si>
  <si>
    <t>AHUTAPU</t>
  </si>
  <si>
    <t>STELLA</t>
  </si>
  <si>
    <t>PIFAO</t>
  </si>
  <si>
    <t>RAIHANI</t>
  </si>
  <si>
    <t>TANGAROA</t>
  </si>
  <si>
    <t>FRANCESCA</t>
  </si>
  <si>
    <t>VAIATA</t>
  </si>
  <si>
    <t>HITIMAHANA</t>
  </si>
  <si>
    <t>PAHEROO</t>
  </si>
  <si>
    <t>MARAE</t>
  </si>
  <si>
    <t>HEIDY</t>
  </si>
  <si>
    <t>ADAM</t>
  </si>
  <si>
    <t>HEUEA</t>
  </si>
  <si>
    <t>JEFF</t>
  </si>
  <si>
    <t>TANAOA</t>
  </si>
  <si>
    <t>IEROMA</t>
  </si>
  <si>
    <t>TEKAKEOTERAGI</t>
  </si>
  <si>
    <t>TEANUANUA</t>
  </si>
  <si>
    <t>TETUAEROA</t>
  </si>
  <si>
    <t>MEKENESE</t>
  </si>
  <si>
    <t>VESILIO</t>
  </si>
  <si>
    <t>TAEA</t>
  </si>
  <si>
    <t>TAIHIA</t>
  </si>
  <si>
    <t>SHAN</t>
  </si>
  <si>
    <t>HITINUI</t>
  </si>
  <si>
    <t>DEANE</t>
  </si>
  <si>
    <t>HAUARII</t>
  </si>
  <si>
    <t>BRADLEY</t>
  </si>
  <si>
    <t>TEMARII</t>
  </si>
  <si>
    <t>HEIMAONO</t>
  </si>
  <si>
    <t>KEHAURI</t>
  </si>
  <si>
    <t>KEONI</t>
  </si>
  <si>
    <t>MATOHI</t>
  </si>
  <si>
    <t>HAUMANAVA</t>
  </si>
  <si>
    <t>ROOMATAAROA</t>
  </si>
  <si>
    <t>ODYSSEE</t>
  </si>
  <si>
    <t>HEIA</t>
  </si>
  <si>
    <t>TEHEIPUARII</t>
  </si>
  <si>
    <t>TESSMANY</t>
  </si>
  <si>
    <t>MYRIAM</t>
  </si>
  <si>
    <t>CANDICE</t>
  </si>
  <si>
    <t>LARSOS</t>
  </si>
  <si>
    <t>TAKIHEI</t>
  </si>
  <si>
    <t>QUEREL</t>
  </si>
  <si>
    <t>TATIANA</t>
  </si>
  <si>
    <t>CASSANI</t>
  </si>
  <si>
    <t>LILOU</t>
  </si>
  <si>
    <t>RUATAMAHINE</t>
  </si>
  <si>
    <t>FARIKI</t>
  </si>
  <si>
    <t>TUHIATA</t>
  </si>
  <si>
    <t>TOM</t>
  </si>
  <si>
    <t>TEAKI BRIAN</t>
  </si>
  <si>
    <t>NOE</t>
  </si>
  <si>
    <t>RAVEA</t>
  </si>
  <si>
    <t>TOAHITI</t>
  </si>
  <si>
    <t>FAAIO</t>
  </si>
  <si>
    <t>MATUANUI</t>
  </si>
  <si>
    <t>WONG PO</t>
  </si>
  <si>
    <t>RAIHAU</t>
  </si>
  <si>
    <t>DJAY</t>
  </si>
  <si>
    <t>PUNU</t>
  </si>
  <si>
    <t>NETI</t>
  </si>
  <si>
    <t>ALEXIS</t>
  </si>
  <si>
    <t>MAHINE</t>
  </si>
  <si>
    <t>DAPHNIS</t>
  </si>
  <si>
    <t>FAIVRE</t>
  </si>
  <si>
    <t>AREHAU</t>
  </si>
  <si>
    <t>NEHEI</t>
  </si>
  <si>
    <t>PAUL</t>
  </si>
  <si>
    <t>MATEHAU</t>
  </si>
  <si>
    <t>HERENOA</t>
  </si>
  <si>
    <t>ALAN</t>
  </si>
  <si>
    <t>JULIEN</t>
  </si>
  <si>
    <t>MATOARAU</t>
  </si>
  <si>
    <t>APUARII</t>
  </si>
  <si>
    <t>KEHAULENA</t>
  </si>
  <si>
    <t>EMILIE</t>
  </si>
  <si>
    <t>TERAA</t>
  </si>
  <si>
    <t>TAURAA</t>
  </si>
  <si>
    <t xml:space="preserve">PAVAU </t>
  </si>
  <si>
    <t>MAUI</t>
  </si>
  <si>
    <t>PATRICK</t>
  </si>
  <si>
    <t>AUNOA</t>
  </si>
  <si>
    <t>TEREMOEMOE NGATAKE HIKARI</t>
  </si>
  <si>
    <t>BOUDOT</t>
  </si>
  <si>
    <t>HEINETI ARANTSA TERAUTAHI</t>
  </si>
  <si>
    <t>CAHOT</t>
  </si>
  <si>
    <t>JEANYCIA ANIRAU EMILIE</t>
  </si>
  <si>
    <t>CHARLES</t>
  </si>
  <si>
    <t>VAIMITI</t>
  </si>
  <si>
    <t>KELLY SHU-YING NICOLE</t>
  </si>
  <si>
    <t>BARBARA RANITEA</t>
  </si>
  <si>
    <t>MAITERE</t>
  </si>
  <si>
    <t>FAYE OHANA MANOA</t>
  </si>
  <si>
    <t>MARA</t>
  </si>
  <si>
    <t>MATAHEREANI ALEXANDRA MAE</t>
  </si>
  <si>
    <t>PAILLOUX</t>
  </si>
  <si>
    <t>HINATEA VAIHERE LOWAINA</t>
  </si>
  <si>
    <t>PERNEEL</t>
  </si>
  <si>
    <t>CRYSTAL</t>
  </si>
  <si>
    <t>LAURENCE JOANNA MOERAI, M</t>
  </si>
  <si>
    <t>QUILLASI</t>
  </si>
  <si>
    <t>NOEMIE JULIETTE DEEPA</t>
  </si>
  <si>
    <t>SARAH MANUIA</t>
  </si>
  <si>
    <t>TAUHAI HEREHANI JOYCE</t>
  </si>
  <si>
    <t>TERIITEVAOPARAURI</t>
  </si>
  <si>
    <t>VAIANA</t>
  </si>
  <si>
    <t>TETOE</t>
  </si>
  <si>
    <t>MATAITAU KAMA'LEI MORGANE</t>
  </si>
  <si>
    <t>MERLIN ESTEBAN</t>
  </si>
  <si>
    <t>BERNIERE</t>
  </si>
  <si>
    <t>MANEA GILBERT BRUNO, GERA</t>
  </si>
  <si>
    <t>CLARK</t>
  </si>
  <si>
    <t>ARE FLETCHER JASON</t>
  </si>
  <si>
    <t>GALENON</t>
  </si>
  <si>
    <t>RANDALL TOA-MITI JOSEPH,</t>
  </si>
  <si>
    <t>ROURA CHRISTIAN MATORAI,</t>
  </si>
  <si>
    <t>TEIEFITU</t>
  </si>
  <si>
    <t>TEAVANUI O'NEAL EDMOND</t>
  </si>
  <si>
    <t>AHU'URA OCEANE</t>
  </si>
  <si>
    <t>LAETITIA POEITI MUI LI</t>
  </si>
  <si>
    <t>FROGIER</t>
  </si>
  <si>
    <t>HEINAMU KAMALANI</t>
  </si>
  <si>
    <t>LEVITE</t>
  </si>
  <si>
    <t>CLARISSE MANUIA</t>
  </si>
  <si>
    <t>HINAHERE MAGGIE</t>
  </si>
  <si>
    <t>MARGAUX</t>
  </si>
  <si>
    <t>RUIZ</t>
  </si>
  <si>
    <t>POERAVA MELISSA ALEXIA</t>
  </si>
  <si>
    <t>TAPUTU</t>
  </si>
  <si>
    <t>ANAPA</t>
  </si>
  <si>
    <t>TEUAHAU</t>
  </si>
  <si>
    <t>CHEYENNE HEIMIRI</t>
  </si>
  <si>
    <t>CHAN</t>
  </si>
  <si>
    <t>HIANUI JERRY</t>
  </si>
  <si>
    <t>FERRAND</t>
  </si>
  <si>
    <t>WILSON ARIITERAI MATHIEU</t>
  </si>
  <si>
    <t>HAPAITAHAA--CONROY</t>
  </si>
  <si>
    <t>TE ATA VAITUA WEIPING, SE</t>
  </si>
  <si>
    <t>TEMAEVA JUNIOR JEAN-FRANC</t>
  </si>
  <si>
    <t>PURUTU DEELAN</t>
  </si>
  <si>
    <t>MOUTARDIER</t>
  </si>
  <si>
    <t>LUCIEN MOANA</t>
  </si>
  <si>
    <t>NATUA-TETUIRA</t>
  </si>
  <si>
    <t>ALPHONSE BERNARD</t>
  </si>
  <si>
    <t>JEREMY</t>
  </si>
  <si>
    <t>TAHAI</t>
  </si>
  <si>
    <t>TERAINUI TANGUY TETUIRA</t>
  </si>
  <si>
    <t>TARAHU</t>
  </si>
  <si>
    <t>TUTERAI THEODORE</t>
  </si>
  <si>
    <t>HEIVA STEPHANE VAIURIURI</t>
  </si>
  <si>
    <t>HYACINTHE IOTEFA TERUTUA</t>
  </si>
  <si>
    <t>TUPAHURURU</t>
  </si>
  <si>
    <t>MATAITI</t>
  </si>
  <si>
    <t>UURU</t>
  </si>
  <si>
    <t>HAIULY CLAUDINE</t>
  </si>
  <si>
    <t>BRYAN MATOARII ARAVA, MIC</t>
  </si>
  <si>
    <t>CADOUSTEAU</t>
  </si>
  <si>
    <t>TUTERAI SYLVIN</t>
  </si>
  <si>
    <t>FLORES</t>
  </si>
  <si>
    <t>TUHIMATA</t>
  </si>
  <si>
    <t>MARCANTONI</t>
  </si>
  <si>
    <t>TAMAOA STEVEN</t>
  </si>
  <si>
    <t>MANUVAI</t>
  </si>
  <si>
    <t>VIVI</t>
  </si>
  <si>
    <t>HOATUA DENNIS DAVID</t>
  </si>
  <si>
    <t>TERAMAATUA SANDY</t>
  </si>
  <si>
    <t>AMBRE TIARE</t>
  </si>
  <si>
    <t>JADE VAIANA</t>
  </si>
  <si>
    <t>COLOMBIES</t>
  </si>
  <si>
    <t>ESTELLE ANNICK SOU WOUN</t>
  </si>
  <si>
    <t>EHUMOANA</t>
  </si>
  <si>
    <t>POERAVA PERLE</t>
  </si>
  <si>
    <t>FENG TSE TSAI</t>
  </si>
  <si>
    <t>POERANIE NEHEMIE</t>
  </si>
  <si>
    <t>HIRA</t>
  </si>
  <si>
    <t>MOEHAU HOANI OSMONDE</t>
  </si>
  <si>
    <t>LESCA</t>
  </si>
  <si>
    <t>HEDWICH HAAMOURA</t>
  </si>
  <si>
    <t>MAUD FAIMANO</t>
  </si>
  <si>
    <t>MAPU</t>
  </si>
  <si>
    <t>LARYSSA POEVAIITI</t>
  </si>
  <si>
    <t>TAUAHERE LEE YEN ELIZA, T</t>
  </si>
  <si>
    <t>POETAI</t>
  </si>
  <si>
    <t>MANATEA TIARE HINATA, ESP</t>
  </si>
  <si>
    <t>STEIN</t>
  </si>
  <si>
    <t>RAINATEA ROHANA ALHENA</t>
  </si>
  <si>
    <t>HAUNUI FABIENNE</t>
  </si>
  <si>
    <t>TEMARONO</t>
  </si>
  <si>
    <t>AHUURA TIAIRANI JUSTINE</t>
  </si>
  <si>
    <t>TEUA</t>
  </si>
  <si>
    <t>LEILANIE HIRIRAU TERAIMAT</t>
  </si>
  <si>
    <t>TEURUARII</t>
  </si>
  <si>
    <t>NAOMI MIRIAMA</t>
  </si>
  <si>
    <t>TUHITI</t>
  </si>
  <si>
    <t>HONOURA KARINE</t>
  </si>
  <si>
    <t>VAURS</t>
  </si>
  <si>
    <t>MANON MARIE-LOUISE</t>
  </si>
  <si>
    <t>VIRAU</t>
  </si>
  <si>
    <t>HAUHERE LINE RENIAU</t>
  </si>
  <si>
    <t>AHUTINI VENOX</t>
  </si>
  <si>
    <t>BRANDER</t>
  </si>
  <si>
    <t>TEHOARII WARREN JACK</t>
  </si>
  <si>
    <t>CHANG YUK SHAN</t>
  </si>
  <si>
    <t>TAPUARII HARRYSEN</t>
  </si>
  <si>
    <t>TUANUI PATRICK</t>
  </si>
  <si>
    <t>FAATAHE</t>
  </si>
  <si>
    <t>WILLIAM MARAETAUAROA</t>
  </si>
  <si>
    <t>TEHAUARII TEVANUI</t>
  </si>
  <si>
    <t>ISMAEL AORAI</t>
  </si>
  <si>
    <t>KLEIN</t>
  </si>
  <si>
    <t>AMOARII DANIEL</t>
  </si>
  <si>
    <t>BASTIEN KENDRICK</t>
  </si>
  <si>
    <t>LE GAYIC</t>
  </si>
  <si>
    <t>TEMATAI CLEMENT DESIRE</t>
  </si>
  <si>
    <t>STEVEN BERNARD</t>
  </si>
  <si>
    <t>TEANAVAI STEVEN</t>
  </si>
  <si>
    <t>RAITUA DANIEL</t>
  </si>
  <si>
    <t>MATTHEWS</t>
  </si>
  <si>
    <t>AITO DAN SPIKE</t>
  </si>
  <si>
    <t>MILLAUD</t>
  </si>
  <si>
    <t>HOTUTAHI MOANA DANIEL</t>
  </si>
  <si>
    <t>OLLIER</t>
  </si>
  <si>
    <t>LOGAN SANDY NICOLAS</t>
  </si>
  <si>
    <t>PAPA</t>
  </si>
  <si>
    <t>MANAARII JEAN TAVAEARII</t>
  </si>
  <si>
    <t>TERIIMANA</t>
  </si>
  <si>
    <t>MAXIME TITEONA HEIFARA</t>
  </si>
  <si>
    <t>YORANE TEUIAVAHIANI HEIMA</t>
  </si>
  <si>
    <t>TAERO</t>
  </si>
  <si>
    <t>TEHAUNUI ITAIA ROBERT</t>
  </si>
  <si>
    <t>TAMA</t>
  </si>
  <si>
    <t>JOHAMES TOHITIKA MOTERAUR</t>
  </si>
  <si>
    <t>TAUTU</t>
  </si>
  <si>
    <t>MANAARII MARC</t>
  </si>
  <si>
    <t>VAIMATARII ROBERT JORRY</t>
  </si>
  <si>
    <t>VAHAPATA</t>
  </si>
  <si>
    <t>ARIITAHI YVES JEAN-BAPTIS</t>
  </si>
  <si>
    <t>VERGNHES</t>
  </si>
  <si>
    <t>GABRIEL TERIINUI MANUARII</t>
  </si>
  <si>
    <t>TAUHITI ANDY</t>
  </si>
  <si>
    <t>JAMET</t>
  </si>
  <si>
    <t>He'evai</t>
  </si>
  <si>
    <t>GARCIA</t>
  </si>
  <si>
    <t>Tuterai</t>
  </si>
  <si>
    <t>Benjamin</t>
  </si>
  <si>
    <t>WIN CHIN</t>
  </si>
  <si>
    <t>Tevai</t>
  </si>
  <si>
    <t>REBIERE</t>
  </si>
  <si>
    <t>FAREMIRO</t>
  </si>
  <si>
    <t>CAHOUZARD</t>
  </si>
  <si>
    <t>Anaïs</t>
  </si>
  <si>
    <t>Chloé</t>
  </si>
  <si>
    <t>Rauteanui</t>
  </si>
  <si>
    <t>KERHOAS</t>
  </si>
  <si>
    <t>Marie</t>
  </si>
  <si>
    <t>Nanumiti</t>
  </si>
  <si>
    <t>MARUAITU</t>
  </si>
  <si>
    <t xml:space="preserve">VAITURIA </t>
  </si>
  <si>
    <t>BRIGATO</t>
  </si>
  <si>
    <t>Giovanni</t>
  </si>
  <si>
    <t>Belinda</t>
  </si>
  <si>
    <t xml:space="preserve">TUTOI </t>
  </si>
  <si>
    <t>Jeni</t>
  </si>
  <si>
    <t>Ariane</t>
  </si>
  <si>
    <t>TARA</t>
  </si>
  <si>
    <t>Kathleen</t>
  </si>
  <si>
    <t>HOLGUIN</t>
  </si>
  <si>
    <t>Malia</t>
  </si>
  <si>
    <t>CLARET</t>
  </si>
  <si>
    <t>Manoa</t>
  </si>
  <si>
    <t>MATAI</t>
  </si>
  <si>
    <t>PEUA</t>
  </si>
  <si>
    <t>Dylan</t>
  </si>
  <si>
    <t>Juliette</t>
  </si>
  <si>
    <t>MAHUTATUA</t>
  </si>
  <si>
    <t>Manuiki</t>
  </si>
  <si>
    <t>TEINA</t>
  </si>
  <si>
    <t>Poerava</t>
  </si>
  <si>
    <t>Imiau</t>
  </si>
  <si>
    <t>TSING</t>
  </si>
  <si>
    <t>Teanuhe</t>
  </si>
  <si>
    <t>PAOAAFAITE</t>
  </si>
  <si>
    <t>Tiurai</t>
  </si>
  <si>
    <t>LILLOUX</t>
  </si>
  <si>
    <t>Merehau</t>
  </si>
  <si>
    <t>Charlène</t>
  </si>
  <si>
    <t>Vaimiti</t>
  </si>
  <si>
    <t>PAATI</t>
  </si>
  <si>
    <t>Louisa</t>
  </si>
  <si>
    <t>PODIUMS CROSS ITI 2014</t>
  </si>
  <si>
    <t>CROSS DISTRICT ITI 2014</t>
  </si>
  <si>
    <t>PIIRAI</t>
  </si>
  <si>
    <t>HIRO</t>
  </si>
  <si>
    <t>KEVIN</t>
  </si>
  <si>
    <t>MARAMA</t>
  </si>
  <si>
    <t>PARKER</t>
  </si>
  <si>
    <t>TOKELANY</t>
  </si>
  <si>
    <t>SNOW</t>
  </si>
  <si>
    <t>HEINEREHIA</t>
  </si>
  <si>
    <t>TAVAEARII</t>
  </si>
  <si>
    <t>RANITEA</t>
  </si>
  <si>
    <t>TUMATAAROA</t>
  </si>
  <si>
    <t>ORNELA</t>
  </si>
  <si>
    <t>MATIRA</t>
  </si>
  <si>
    <t>MICHEL</t>
  </si>
  <si>
    <t>NAEMA</t>
  </si>
  <si>
    <t>MARGOT</t>
  </si>
  <si>
    <t>LOUIS</t>
  </si>
  <si>
    <t>PARAU</t>
  </si>
  <si>
    <t>TEIOATUA</t>
  </si>
  <si>
    <t>PAAEHO</t>
  </si>
  <si>
    <t>TEHAU</t>
  </si>
  <si>
    <t>MARO</t>
  </si>
  <si>
    <t>FRANCOIS</t>
  </si>
  <si>
    <t>AFO</t>
  </si>
  <si>
    <t>TRIGALLEAU</t>
  </si>
  <si>
    <t>RANIHEI</t>
  </si>
  <si>
    <t>MAKE</t>
  </si>
  <si>
    <t>CAVAGNA</t>
  </si>
  <si>
    <t>FAVEREAU</t>
  </si>
  <si>
    <t>AGNIE</t>
  </si>
  <si>
    <t>Tiareporea</t>
  </si>
  <si>
    <t>Océane</t>
  </si>
  <si>
    <t>Carolane</t>
  </si>
  <si>
    <t>Tinihau</t>
  </si>
  <si>
    <t>Ilona</t>
  </si>
  <si>
    <t>ANIHIA</t>
  </si>
  <si>
    <t>TOA'NUI</t>
  </si>
  <si>
    <t>POAREU</t>
  </si>
  <si>
    <t>William</t>
  </si>
  <si>
    <t>HOROI</t>
  </si>
  <si>
    <t>MAROURA</t>
  </si>
  <si>
    <t>TEREMIHI</t>
  </si>
  <si>
    <t>NATAUA</t>
  </si>
  <si>
    <t>PF2</t>
  </si>
</sst>
</file>

<file path=xl/styles.xml><?xml version="1.0" encoding="utf-8"?>
<styleSheet xmlns="http://schemas.openxmlformats.org/spreadsheetml/2006/main">
  <numFmts count="2">
    <numFmt numFmtId="44" formatCode="_-* #,##0.00\ &quot;€&quot;_-;\-* #,##0.00\ &quot;€&quot;_-;_-* &quot;-&quot;??\ &quot;€&quot;_-;_-@_-"/>
    <numFmt numFmtId="164" formatCode="dd/mm/yy;@"/>
  </numFmts>
  <fonts count="4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Courier New"/>
      <family val="3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sz val="11"/>
      <color theme="1"/>
      <name val="Arial"/>
      <family val="2"/>
    </font>
    <font>
      <b/>
      <sz val="11"/>
      <color rgb="FF323232"/>
      <name val="Tahoma"/>
      <family val="2"/>
    </font>
    <font>
      <b/>
      <sz val="22"/>
      <name val="Arial"/>
      <family val="2"/>
    </font>
    <font>
      <b/>
      <sz val="10"/>
      <color rgb="FF323232"/>
      <name val="Courier New"/>
      <family val="3"/>
    </font>
    <font>
      <b/>
      <sz val="7"/>
      <name val="Arial"/>
      <family val="2"/>
    </font>
    <font>
      <sz val="11"/>
      <color rgb="FF000000"/>
      <name val="Calibri"/>
      <family val="2"/>
    </font>
    <font>
      <b/>
      <sz val="9"/>
      <name val="Arial"/>
      <family val="2"/>
    </font>
    <font>
      <b/>
      <u/>
      <sz val="10"/>
      <name val="Arial"/>
      <family val="2"/>
    </font>
    <font>
      <b/>
      <sz val="12"/>
      <color rgb="FF323232"/>
      <name val="Courier New"/>
      <family val="3"/>
    </font>
    <font>
      <b/>
      <sz val="10"/>
      <name val="Courier New"/>
      <family val="3"/>
    </font>
    <font>
      <b/>
      <sz val="11"/>
      <color rgb="FF323232"/>
      <name val="Tahoma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1"/>
      <color rgb="FF323232"/>
      <name val="Tahoma"/>
      <family val="2"/>
    </font>
    <font>
      <sz val="10"/>
      <color rgb="FF323232"/>
      <name val="Tahoma"/>
      <family val="2"/>
    </font>
    <font>
      <b/>
      <sz val="10"/>
      <name val="Arial"/>
    </font>
    <font>
      <b/>
      <sz val="12"/>
      <name val="Arial"/>
    </font>
    <font>
      <b/>
      <sz val="12"/>
      <color theme="1"/>
      <name val="Arial"/>
    </font>
    <font>
      <sz val="12"/>
      <name val="Arial"/>
    </font>
    <font>
      <sz val="12"/>
      <color theme="1"/>
      <name val="Arial"/>
    </font>
    <font>
      <b/>
      <sz val="11"/>
      <color rgb="FF323232"/>
      <name val="Tahoma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5">
    <xf numFmtId="0" fontId="0" fillId="0" borderId="0"/>
    <xf numFmtId="15" fontId="9" fillId="0" borderId="0" applyBorder="0" applyAlignment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65">
    <xf numFmtId="0" fontId="0" fillId="0" borderId="0" xfId="0"/>
    <xf numFmtId="0" fontId="6" fillId="0" borderId="0" xfId="0" applyFont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vertical="center"/>
    </xf>
    <xf numFmtId="164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164" fontId="0" fillId="0" borderId="0" xfId="0" applyNumberFormat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14" fillId="3" borderId="0" xfId="2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/>
    </xf>
    <xf numFmtId="0" fontId="15" fillId="3" borderId="0" xfId="2" applyNumberFormat="1" applyFont="1" applyFill="1" applyBorder="1" applyAlignment="1">
      <alignment vertical="center"/>
    </xf>
    <xf numFmtId="0" fontId="14" fillId="3" borderId="0" xfId="2" applyNumberFormat="1" applyFont="1" applyFill="1" applyBorder="1" applyAlignment="1">
      <alignment vertical="center"/>
    </xf>
    <xf numFmtId="164" fontId="14" fillId="3" borderId="0" xfId="2" applyNumberFormat="1" applyFont="1" applyFill="1" applyBorder="1" applyAlignment="1">
      <alignment vertical="center"/>
    </xf>
    <xf numFmtId="0" fontId="15" fillId="3" borderId="0" xfId="2" applyNumberFormat="1" applyFont="1" applyFill="1" applyBorder="1" applyAlignment="1">
      <alignment horizontal="center" vertical="center"/>
    </xf>
    <xf numFmtId="0" fontId="0" fillId="4" borderId="0" xfId="0" applyFill="1"/>
    <xf numFmtId="0" fontId="14" fillId="3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3" borderId="1" xfId="2" applyNumberFormat="1" applyFont="1" applyFill="1" applyBorder="1" applyAlignment="1">
      <alignment horizontal="center" vertical="center"/>
    </xf>
    <xf numFmtId="0" fontId="14" fillId="4" borderId="1" xfId="2" applyNumberFormat="1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15" fillId="4" borderId="1" xfId="0" applyNumberFormat="1" applyFont="1" applyFill="1" applyBorder="1" applyAlignment="1">
      <alignment vertical="center"/>
    </xf>
    <xf numFmtId="0" fontId="14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0" fontId="7" fillId="4" borderId="0" xfId="0" applyFont="1" applyFill="1"/>
    <xf numFmtId="0" fontId="7" fillId="4" borderId="0" xfId="0" applyFont="1" applyFill="1" applyAlignment="1"/>
    <xf numFmtId="0" fontId="5" fillId="4" borderId="0" xfId="0" applyFont="1" applyFill="1" applyAlignment="1">
      <alignment horizontal="center"/>
    </xf>
    <xf numFmtId="0" fontId="4" fillId="4" borderId="1" xfId="0" applyNumberFormat="1" applyFont="1" applyFill="1" applyBorder="1" applyAlignment="1">
      <alignment vertical="center"/>
    </xf>
    <xf numFmtId="0" fontId="6" fillId="4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0" fillId="4" borderId="0" xfId="0" applyNumberFormat="1" applyFill="1" applyAlignment="1">
      <alignment vertical="center"/>
    </xf>
    <xf numFmtId="0" fontId="0" fillId="4" borderId="0" xfId="0" applyNumberFormat="1" applyFill="1" applyAlignment="1">
      <alignment horizontal="center" vertical="center"/>
    </xf>
    <xf numFmtId="164" fontId="0" fillId="4" borderId="0" xfId="0" applyNumberFormat="1" applyFill="1" applyAlignment="1">
      <alignment vertical="center"/>
    </xf>
    <xf numFmtId="164" fontId="0" fillId="4" borderId="0" xfId="0" applyNumberFormat="1" applyFill="1" applyAlignment="1">
      <alignment horizontal="center" vertical="center"/>
    </xf>
    <xf numFmtId="164" fontId="6" fillId="4" borderId="0" xfId="0" applyNumberFormat="1" applyFont="1" applyFill="1" applyBorder="1" applyAlignment="1">
      <alignment vertical="center"/>
    </xf>
    <xf numFmtId="0" fontId="6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4" fontId="6" fillId="4" borderId="0" xfId="2" applyNumberFormat="1" applyFont="1" applyFill="1" applyBorder="1" applyAlignment="1">
      <alignment vertical="center"/>
    </xf>
    <xf numFmtId="0" fontId="5" fillId="4" borderId="0" xfId="2" applyFont="1" applyFill="1" applyAlignment="1">
      <alignment vertical="center"/>
    </xf>
    <xf numFmtId="0" fontId="12" fillId="0" borderId="0" xfId="0" applyFont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/>
    </xf>
    <xf numFmtId="0" fontId="15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Border="1" applyAlignment="1">
      <alignment vertical="center"/>
    </xf>
    <xf numFmtId="0" fontId="15" fillId="3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64" fontId="6" fillId="4" borderId="1" xfId="0" applyNumberFormat="1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left" vertical="center"/>
    </xf>
    <xf numFmtId="164" fontId="0" fillId="4" borderId="0" xfId="0" applyNumberFormat="1" applyFill="1" applyBorder="1" applyAlignment="1">
      <alignment vertical="center"/>
    </xf>
    <xf numFmtId="0" fontId="0" fillId="4" borderId="0" xfId="0" applyFill="1" applyAlignment="1">
      <alignment vertical="center"/>
    </xf>
    <xf numFmtId="164" fontId="5" fillId="4" borderId="0" xfId="2" applyNumberFormat="1" applyFill="1" applyBorder="1" applyAlignment="1">
      <alignment vertical="center"/>
    </xf>
    <xf numFmtId="0" fontId="5" fillId="4" borderId="0" xfId="2" applyFill="1" applyAlignment="1">
      <alignment vertical="center"/>
    </xf>
    <xf numFmtId="0" fontId="3" fillId="4" borderId="0" xfId="2" applyFont="1" applyFill="1" applyAlignment="1">
      <alignment vertical="center"/>
    </xf>
    <xf numFmtId="0" fontId="5" fillId="4" borderId="0" xfId="2" applyNumberFormat="1" applyFill="1" applyAlignment="1">
      <alignment vertical="center"/>
    </xf>
    <xf numFmtId="0" fontId="5" fillId="4" borderId="0" xfId="2" applyNumberFormat="1" applyFill="1" applyAlignment="1">
      <alignment horizontal="center" vertical="center"/>
    </xf>
    <xf numFmtId="164" fontId="5" fillId="4" borderId="0" xfId="2" applyNumberFormat="1" applyFill="1" applyAlignment="1">
      <alignment vertical="center"/>
    </xf>
    <xf numFmtId="164" fontId="5" fillId="4" borderId="0" xfId="2" applyNumberFormat="1" applyFill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3" fillId="4" borderId="1" xfId="2" applyFont="1" applyFill="1" applyBorder="1" applyAlignment="1">
      <alignment horizontal="center"/>
    </xf>
    <xf numFmtId="0" fontId="3" fillId="4" borderId="0" xfId="2" applyFont="1" applyFill="1" applyBorder="1" applyAlignment="1">
      <alignment horizontal="center"/>
    </xf>
    <xf numFmtId="0" fontId="5" fillId="4" borderId="1" xfId="2" applyFont="1" applyFill="1" applyBorder="1" applyAlignment="1">
      <alignment horizontal="center" vertical="center"/>
    </xf>
    <xf numFmtId="0" fontId="5" fillId="4" borderId="17" xfId="2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4" fillId="0" borderId="3" xfId="0" applyFont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3" fillId="4" borderId="0" xfId="2" applyFont="1" applyFill="1" applyBorder="1" applyAlignment="1">
      <alignment horizontal="center" vertical="center"/>
    </xf>
    <xf numFmtId="0" fontId="3" fillId="4" borderId="0" xfId="2" applyFont="1" applyFill="1" applyAlignment="1">
      <alignment horizontal="center" vertical="center"/>
    </xf>
    <xf numFmtId="0" fontId="3" fillId="4" borderId="0" xfId="2" applyFont="1" applyFill="1" applyBorder="1" applyAlignment="1">
      <alignment horizontal="center" vertical="center" wrapText="1"/>
    </xf>
    <xf numFmtId="0" fontId="5" fillId="0" borderId="1" xfId="2" applyFont="1" applyBorder="1" applyAlignment="1" applyProtection="1">
      <alignment horizontal="center" vertical="center"/>
      <protection hidden="1"/>
    </xf>
    <xf numFmtId="0" fontId="20" fillId="0" borderId="0" xfId="2" applyFont="1" applyBorder="1" applyAlignment="1">
      <alignment horizontal="center" vertical="center"/>
    </xf>
    <xf numFmtId="0" fontId="20" fillId="0" borderId="1" xfId="2" applyFont="1" applyBorder="1" applyAlignment="1">
      <alignment horizontal="center" vertical="center"/>
    </xf>
    <xf numFmtId="0" fontId="3" fillId="4" borderId="1" xfId="2" applyFont="1" applyFill="1" applyBorder="1" applyAlignment="1">
      <alignment horizontal="center" vertical="center"/>
    </xf>
    <xf numFmtId="0" fontId="3" fillId="4" borderId="17" xfId="2" applyFont="1" applyFill="1" applyBorder="1" applyAlignment="1">
      <alignment horizontal="center" vertical="center"/>
    </xf>
    <xf numFmtId="0" fontId="20" fillId="0" borderId="28" xfId="2" applyFont="1" applyBorder="1" applyAlignment="1">
      <alignment horizontal="center" vertical="center"/>
    </xf>
    <xf numFmtId="0" fontId="21" fillId="4" borderId="1" xfId="2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14" fontId="8" fillId="4" borderId="12" xfId="0" applyNumberFormat="1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14" fontId="8" fillId="4" borderId="0" xfId="0" applyNumberFormat="1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6" fillId="4" borderId="28" xfId="0" applyFont="1" applyFill="1" applyBorder="1" applyAlignment="1">
      <alignment horizontal="center" vertical="center"/>
    </xf>
    <xf numFmtId="0" fontId="17" fillId="4" borderId="14" xfId="0" applyNumberFormat="1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7" fillId="4" borderId="15" xfId="0" applyNumberFormat="1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7" fillId="4" borderId="25" xfId="0" applyNumberFormat="1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5" fillId="0" borderId="0" xfId="2" applyFont="1" applyBorder="1" applyAlignment="1" applyProtection="1">
      <alignment horizontal="center" vertical="center"/>
      <protection hidden="1"/>
    </xf>
    <xf numFmtId="0" fontId="3" fillId="4" borderId="3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20" fillId="0" borderId="30" xfId="2" applyFont="1" applyBorder="1" applyAlignment="1">
      <alignment horizontal="center" vertical="center"/>
    </xf>
    <xf numFmtId="0" fontId="5" fillId="4" borderId="20" xfId="2" applyFont="1" applyFill="1" applyBorder="1" applyAlignment="1">
      <alignment horizontal="center" vertical="center"/>
    </xf>
    <xf numFmtId="0" fontId="3" fillId="4" borderId="7" xfId="2" applyFont="1" applyFill="1" applyBorder="1" applyAlignment="1">
      <alignment horizontal="center" vertical="center"/>
    </xf>
    <xf numFmtId="1" fontId="5" fillId="4" borderId="1" xfId="2" applyNumberFormat="1" applyFont="1" applyFill="1" applyBorder="1" applyAlignment="1">
      <alignment horizontal="center"/>
    </xf>
    <xf numFmtId="0" fontId="5" fillId="0" borderId="17" xfId="2" applyFont="1" applyBorder="1" applyAlignment="1" applyProtection="1">
      <alignment horizontal="center" vertical="center"/>
      <protection hidden="1"/>
    </xf>
    <xf numFmtId="0" fontId="5" fillId="4" borderId="0" xfId="2" applyFont="1" applyFill="1" applyBorder="1" applyAlignment="1">
      <alignment horizontal="center" vertical="center"/>
    </xf>
    <xf numFmtId="0" fontId="14" fillId="4" borderId="1" xfId="0" applyNumberFormat="1" applyFont="1" applyFill="1" applyBorder="1" applyAlignment="1">
      <alignment horizontal="left" vertical="center"/>
    </xf>
    <xf numFmtId="164" fontId="14" fillId="4" borderId="1" xfId="0" applyNumberFormat="1" applyFont="1" applyFill="1" applyBorder="1" applyAlignment="1">
      <alignment horizontal="center" vertical="center"/>
    </xf>
    <xf numFmtId="164" fontId="15" fillId="4" borderId="1" xfId="0" applyNumberFormat="1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3" fillId="4" borderId="0" xfId="2" applyFont="1" applyFill="1" applyBorder="1" applyAlignment="1">
      <alignment vertical="center" wrapText="1"/>
    </xf>
    <xf numFmtId="0" fontId="7" fillId="4" borderId="0" xfId="0" applyFont="1" applyFill="1" applyAlignment="1">
      <alignment horizontal="center"/>
    </xf>
    <xf numFmtId="14" fontId="3" fillId="4" borderId="33" xfId="0" applyNumberFormat="1" applyFont="1" applyFill="1" applyBorder="1"/>
    <xf numFmtId="0" fontId="5" fillId="6" borderId="1" xfId="0" applyFont="1" applyFill="1" applyBorder="1" applyAlignment="1">
      <alignment horizontal="center"/>
    </xf>
    <xf numFmtId="0" fontId="26" fillId="6" borderId="1" xfId="0" applyFont="1" applyFill="1" applyBorder="1" applyAlignment="1">
      <alignment horizontal="center"/>
    </xf>
    <xf numFmtId="1" fontId="5" fillId="5" borderId="1" xfId="0" applyNumberFormat="1" applyFont="1" applyFill="1" applyBorder="1" applyAlignment="1">
      <alignment vertical="center"/>
    </xf>
    <xf numFmtId="0" fontId="5" fillId="5" borderId="1" xfId="0" applyFont="1" applyFill="1" applyBorder="1" applyAlignment="1">
      <alignment horizontal="center"/>
    </xf>
    <xf numFmtId="0" fontId="26" fillId="4" borderId="0" xfId="0" applyFont="1" applyFill="1" applyAlignment="1">
      <alignment horizontal="center"/>
    </xf>
    <xf numFmtId="0" fontId="8" fillId="4" borderId="27" xfId="0" applyFont="1" applyFill="1" applyBorder="1" applyAlignment="1">
      <alignment horizontal="center" vertical="center"/>
    </xf>
    <xf numFmtId="0" fontId="29" fillId="4" borderId="1" xfId="0" applyNumberFormat="1" applyFont="1" applyFill="1" applyBorder="1" applyAlignment="1">
      <alignment vertical="center"/>
    </xf>
    <xf numFmtId="0" fontId="29" fillId="4" borderId="1" xfId="0" applyNumberFormat="1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vertical="center"/>
    </xf>
    <xf numFmtId="164" fontId="28" fillId="4" borderId="1" xfId="0" applyNumberFormat="1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/>
    </xf>
    <xf numFmtId="0" fontId="28" fillId="4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18" fillId="4" borderId="37" xfId="0" applyFont="1" applyFill="1" applyBorder="1" applyAlignment="1">
      <alignment horizontal="center"/>
    </xf>
    <xf numFmtId="0" fontId="6" fillId="4" borderId="1" xfId="0" applyNumberFormat="1" applyFont="1" applyFill="1" applyBorder="1" applyAlignment="1">
      <alignment vertical="center"/>
    </xf>
    <xf numFmtId="164" fontId="6" fillId="4" borderId="1" xfId="0" applyNumberFormat="1" applyFont="1" applyFill="1" applyBorder="1" applyAlignment="1">
      <alignment vertical="center"/>
    </xf>
    <xf numFmtId="0" fontId="4" fillId="4" borderId="7" xfId="0" applyNumberFormat="1" applyFont="1" applyFill="1" applyBorder="1" applyAlignment="1">
      <alignment vertical="center"/>
    </xf>
    <xf numFmtId="0" fontId="6" fillId="4" borderId="16" xfId="0" applyNumberFormat="1" applyFont="1" applyFill="1" applyBorder="1" applyAlignment="1">
      <alignment vertical="center"/>
    </xf>
    <xf numFmtId="0" fontId="6" fillId="4" borderId="16" xfId="0" applyNumberFormat="1" applyFont="1" applyFill="1" applyBorder="1" applyAlignment="1">
      <alignment horizontal="center" vertical="center"/>
    </xf>
    <xf numFmtId="164" fontId="4" fillId="4" borderId="16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4" fillId="4" borderId="0" xfId="0" applyFont="1" applyFill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6" fillId="4" borderId="1" xfId="2" applyNumberFormat="1" applyFont="1" applyFill="1" applyBorder="1" applyAlignment="1">
      <alignment vertical="center"/>
    </xf>
    <xf numFmtId="0" fontId="6" fillId="4" borderId="1" xfId="2" applyNumberFormat="1" applyFont="1" applyFill="1" applyBorder="1" applyAlignment="1">
      <alignment horizontal="center" vertical="center"/>
    </xf>
    <xf numFmtId="164" fontId="6" fillId="4" borderId="1" xfId="2" applyNumberFormat="1" applyFont="1" applyFill="1" applyBorder="1" applyAlignment="1">
      <alignment vertical="center"/>
    </xf>
    <xf numFmtId="164" fontId="4" fillId="4" borderId="1" xfId="2" applyNumberFormat="1" applyFont="1" applyFill="1" applyBorder="1" applyAlignment="1">
      <alignment horizontal="center" vertical="center"/>
    </xf>
    <xf numFmtId="0" fontId="4" fillId="4" borderId="0" xfId="2" applyFont="1" applyFill="1" applyAlignment="1" applyProtection="1">
      <alignment vertical="center"/>
      <protection locked="0"/>
    </xf>
    <xf numFmtId="0" fontId="18" fillId="4" borderId="1" xfId="2" applyFont="1" applyFill="1" applyBorder="1" applyAlignment="1">
      <alignment horizontal="center"/>
    </xf>
    <xf numFmtId="0" fontId="4" fillId="4" borderId="1" xfId="2" applyNumberFormat="1" applyFont="1" applyFill="1" applyBorder="1" applyAlignment="1">
      <alignment vertical="center"/>
    </xf>
    <xf numFmtId="0" fontId="15" fillId="4" borderId="16" xfId="0" applyFont="1" applyFill="1" applyBorder="1" applyAlignment="1" applyProtection="1">
      <alignment horizontal="center"/>
      <protection locked="0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 applyProtection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30" fillId="4" borderId="37" xfId="0" applyFont="1" applyFill="1" applyBorder="1" applyAlignment="1">
      <alignment horizontal="center" vertical="center"/>
    </xf>
    <xf numFmtId="0" fontId="31" fillId="4" borderId="16" xfId="0" applyFont="1" applyFill="1" applyBorder="1" applyAlignment="1" applyProtection="1">
      <alignment horizontal="center"/>
      <protection locked="0"/>
    </xf>
    <xf numFmtId="0" fontId="30" fillId="4" borderId="7" xfId="0" applyNumberFormat="1" applyFont="1" applyFill="1" applyBorder="1" applyAlignment="1">
      <alignment vertical="center"/>
    </xf>
    <xf numFmtId="0" fontId="32" fillId="4" borderId="16" xfId="0" applyNumberFormat="1" applyFont="1" applyFill="1" applyBorder="1" applyAlignment="1">
      <alignment vertical="center"/>
    </xf>
    <xf numFmtId="0" fontId="32" fillId="4" borderId="16" xfId="0" applyNumberFormat="1" applyFont="1" applyFill="1" applyBorder="1" applyAlignment="1">
      <alignment horizontal="center" vertical="center"/>
    </xf>
    <xf numFmtId="164" fontId="32" fillId="4" borderId="16" xfId="0" applyNumberFormat="1" applyFont="1" applyFill="1" applyBorder="1" applyAlignment="1">
      <alignment vertical="center"/>
    </xf>
    <xf numFmtId="164" fontId="30" fillId="4" borderId="16" xfId="0" applyNumberFormat="1" applyFont="1" applyFill="1" applyBorder="1" applyAlignment="1">
      <alignment horizontal="center" vertical="center"/>
    </xf>
    <xf numFmtId="0" fontId="33" fillId="4" borderId="37" xfId="2" applyFont="1" applyFill="1" applyBorder="1" applyAlignment="1">
      <alignment horizontal="center"/>
    </xf>
    <xf numFmtId="0" fontId="31" fillId="4" borderId="16" xfId="2" applyFont="1" applyFill="1" applyBorder="1" applyAlignment="1" applyProtection="1">
      <alignment horizontal="center"/>
      <protection locked="0"/>
    </xf>
    <xf numFmtId="0" fontId="30" fillId="4" borderId="7" xfId="2" applyNumberFormat="1" applyFont="1" applyFill="1" applyBorder="1" applyAlignment="1">
      <alignment vertical="center"/>
    </xf>
    <xf numFmtId="0" fontId="32" fillId="4" borderId="16" xfId="2" applyNumberFormat="1" applyFont="1" applyFill="1" applyBorder="1" applyAlignment="1">
      <alignment vertical="center"/>
    </xf>
    <xf numFmtId="0" fontId="32" fillId="4" borderId="16" xfId="2" applyNumberFormat="1" applyFont="1" applyFill="1" applyBorder="1" applyAlignment="1">
      <alignment horizontal="center" vertical="center"/>
    </xf>
    <xf numFmtId="164" fontId="30" fillId="4" borderId="16" xfId="2" applyNumberFormat="1" applyFont="1" applyFill="1" applyBorder="1" applyAlignment="1">
      <alignment horizontal="center" vertical="center"/>
    </xf>
    <xf numFmtId="0" fontId="33" fillId="4" borderId="37" xfId="0" applyFont="1" applyFill="1" applyBorder="1" applyAlignment="1">
      <alignment horizontal="center"/>
    </xf>
    <xf numFmtId="164" fontId="6" fillId="4" borderId="1" xfId="2" applyNumberFormat="1" applyFont="1" applyFill="1" applyBorder="1" applyAlignment="1">
      <alignment horizontal="center" vertical="center"/>
    </xf>
    <xf numFmtId="164" fontId="32" fillId="4" borderId="16" xfId="2" applyNumberFormat="1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/>
    </xf>
    <xf numFmtId="0" fontId="31" fillId="4" borderId="1" xfId="0" applyFont="1" applyFill="1" applyBorder="1" applyAlignment="1" applyProtection="1">
      <alignment horizontal="center"/>
      <protection locked="0"/>
    </xf>
    <xf numFmtId="0" fontId="30" fillId="4" borderId="3" xfId="0" applyNumberFormat="1" applyFont="1" applyFill="1" applyBorder="1" applyAlignment="1">
      <alignment vertical="center"/>
    </xf>
    <xf numFmtId="0" fontId="32" fillId="4" borderId="1" xfId="0" applyNumberFormat="1" applyFont="1" applyFill="1" applyBorder="1" applyAlignment="1">
      <alignment vertical="center"/>
    </xf>
    <xf numFmtId="0" fontId="32" fillId="4" borderId="1" xfId="0" applyNumberFormat="1" applyFont="1" applyFill="1" applyBorder="1" applyAlignment="1">
      <alignment horizontal="center" vertical="center"/>
    </xf>
    <xf numFmtId="164" fontId="32" fillId="4" borderId="1" xfId="0" applyNumberFormat="1" applyFont="1" applyFill="1" applyBorder="1" applyAlignment="1">
      <alignment vertical="center"/>
    </xf>
    <xf numFmtId="164" fontId="30" fillId="4" borderId="1" xfId="0" applyNumberFormat="1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/>
    </xf>
    <xf numFmtId="0" fontId="5" fillId="4" borderId="28" xfId="0" applyNumberFormat="1" applyFont="1" applyFill="1" applyBorder="1" applyAlignment="1">
      <alignment horizontal="center"/>
    </xf>
    <xf numFmtId="0" fontId="5" fillId="4" borderId="16" xfId="0" applyNumberFormat="1" applyFont="1" applyFill="1" applyBorder="1" applyAlignment="1">
      <alignment horizontal="center"/>
    </xf>
    <xf numFmtId="14" fontId="5" fillId="5" borderId="32" xfId="0" applyNumberFormat="1" applyFont="1" applyFill="1" applyBorder="1"/>
    <xf numFmtId="0" fontId="34" fillId="4" borderId="1" xfId="0" applyFont="1" applyFill="1" applyBorder="1" applyAlignment="1">
      <alignment horizontal="left" vertical="center" indent="1"/>
    </xf>
    <xf numFmtId="0" fontId="3" fillId="4" borderId="1" xfId="0" applyNumberFormat="1" applyFont="1" applyFill="1" applyBorder="1" applyAlignment="1">
      <alignment horizontal="center"/>
    </xf>
    <xf numFmtId="0" fontId="10" fillId="7" borderId="34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0" fontId="10" fillId="4" borderId="35" xfId="0" applyFont="1" applyFill="1" applyBorder="1" applyAlignment="1">
      <alignment horizontal="center"/>
    </xf>
    <xf numFmtId="0" fontId="5" fillId="8" borderId="28" xfId="0" applyFont="1" applyFill="1" applyBorder="1" applyAlignment="1" applyProtection="1">
      <alignment horizontal="center"/>
      <protection locked="0"/>
    </xf>
    <xf numFmtId="0" fontId="5" fillId="8" borderId="28" xfId="0" applyFont="1" applyFill="1" applyBorder="1" applyAlignment="1" applyProtection="1">
      <protection locked="0"/>
    </xf>
    <xf numFmtId="0" fontId="5" fillId="8" borderId="38" xfId="0" applyFont="1" applyFill="1" applyBorder="1" applyAlignment="1" applyProtection="1">
      <protection locked="0"/>
    </xf>
    <xf numFmtId="14" fontId="10" fillId="8" borderId="28" xfId="0" applyNumberFormat="1" applyFont="1" applyFill="1" applyBorder="1" applyAlignment="1" applyProtection="1">
      <alignment horizontal="center"/>
    </xf>
    <xf numFmtId="0" fontId="5" fillId="8" borderId="28" xfId="0" applyFont="1" applyFill="1" applyBorder="1" applyAlignment="1" applyProtection="1">
      <alignment horizontal="center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 applyAlignment="1" applyProtection="1">
      <alignment horizontal="center"/>
      <protection locked="0"/>
    </xf>
    <xf numFmtId="0" fontId="5" fillId="8" borderId="1" xfId="0" applyFont="1" applyFill="1" applyBorder="1" applyAlignment="1" applyProtection="1">
      <protection locked="0"/>
    </xf>
    <xf numFmtId="0" fontId="5" fillId="8" borderId="36" xfId="0" applyFont="1" applyFill="1" applyBorder="1" applyAlignment="1" applyProtection="1">
      <protection locked="0"/>
    </xf>
    <xf numFmtId="14" fontId="10" fillId="8" borderId="1" xfId="0" applyNumberFormat="1" applyFont="1" applyFill="1" applyBorder="1" applyAlignment="1" applyProtection="1">
      <alignment horizontal="center"/>
    </xf>
    <xf numFmtId="0" fontId="5" fillId="8" borderId="1" xfId="0" applyFont="1" applyFill="1" applyBorder="1" applyAlignment="1" applyProtection="1">
      <alignment horizontal="center"/>
    </xf>
    <xf numFmtId="0" fontId="5" fillId="9" borderId="1" xfId="0" applyFont="1" applyFill="1" applyBorder="1" applyAlignment="1" applyProtection="1">
      <alignment horizontal="center"/>
      <protection locked="0"/>
    </xf>
    <xf numFmtId="0" fontId="5" fillId="9" borderId="1" xfId="0" applyFont="1" applyFill="1" applyBorder="1" applyAlignment="1" applyProtection="1">
      <protection locked="0"/>
    </xf>
    <xf numFmtId="0" fontId="5" fillId="9" borderId="36" xfId="0" applyFont="1" applyFill="1" applyBorder="1" applyAlignment="1" applyProtection="1">
      <protection locked="0"/>
    </xf>
    <xf numFmtId="14" fontId="10" fillId="9" borderId="1" xfId="0" applyNumberFormat="1" applyFont="1" applyFill="1" applyBorder="1" applyAlignment="1" applyProtection="1">
      <alignment horizontal="center"/>
    </xf>
    <xf numFmtId="0" fontId="5" fillId="9" borderId="1" xfId="0" applyFont="1" applyFill="1" applyBorder="1" applyAlignment="1" applyProtection="1">
      <alignment horizontal="center"/>
    </xf>
    <xf numFmtId="0" fontId="5" fillId="9" borderId="3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/>
    </xf>
    <xf numFmtId="0" fontId="5" fillId="10" borderId="1" xfId="0" applyFont="1" applyFill="1" applyBorder="1" applyAlignment="1" applyProtection="1">
      <alignment horizontal="center"/>
      <protection locked="0"/>
    </xf>
    <xf numFmtId="0" fontId="5" fillId="10" borderId="1" xfId="0" applyFont="1" applyFill="1" applyBorder="1" applyAlignment="1" applyProtection="1">
      <protection locked="0"/>
    </xf>
    <xf numFmtId="0" fontId="5" fillId="10" borderId="36" xfId="0" applyFont="1" applyFill="1" applyBorder="1" applyAlignment="1" applyProtection="1">
      <protection locked="0"/>
    </xf>
    <xf numFmtId="14" fontId="10" fillId="10" borderId="1" xfId="0" applyNumberFormat="1" applyFont="1" applyFill="1" applyBorder="1" applyAlignment="1">
      <alignment horizontal="center"/>
    </xf>
    <xf numFmtId="0" fontId="5" fillId="10" borderId="1" xfId="0" applyFont="1" applyFill="1" applyBorder="1" applyAlignment="1" applyProtection="1">
      <alignment horizontal="center"/>
    </xf>
    <xf numFmtId="0" fontId="5" fillId="10" borderId="1" xfId="0" applyFont="1" applyFill="1" applyBorder="1" applyAlignment="1">
      <alignment horizontal="center"/>
    </xf>
    <xf numFmtId="0" fontId="5" fillId="11" borderId="1" xfId="0" applyFont="1" applyFill="1" applyBorder="1" applyAlignment="1" applyProtection="1">
      <alignment horizontal="center"/>
      <protection locked="0"/>
    </xf>
    <xf numFmtId="0" fontId="5" fillId="11" borderId="1" xfId="0" applyFont="1" applyFill="1" applyBorder="1" applyAlignment="1" applyProtection="1">
      <protection locked="0"/>
    </xf>
    <xf numFmtId="0" fontId="5" fillId="11" borderId="36" xfId="0" applyFont="1" applyFill="1" applyBorder="1" applyAlignment="1" applyProtection="1">
      <protection locked="0"/>
    </xf>
    <xf numFmtId="14" fontId="10" fillId="11" borderId="1" xfId="0" applyNumberFormat="1" applyFont="1" applyFill="1" applyBorder="1" applyAlignment="1">
      <alignment horizontal="center"/>
    </xf>
    <xf numFmtId="0" fontId="5" fillId="11" borderId="1" xfId="0" applyFont="1" applyFill="1" applyBorder="1" applyAlignment="1" applyProtection="1">
      <alignment horizontal="center"/>
    </xf>
    <xf numFmtId="0" fontId="5" fillId="11" borderId="3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5" fillId="10" borderId="1" xfId="2" applyNumberFormat="1" applyFont="1" applyFill="1" applyBorder="1" applyAlignment="1" applyProtection="1">
      <alignment horizontal="center"/>
    </xf>
    <xf numFmtId="0" fontId="5" fillId="10" borderId="1" xfId="2" applyNumberFormat="1" applyFont="1" applyFill="1" applyBorder="1" applyAlignment="1" applyProtection="1">
      <protection locked="0"/>
    </xf>
    <xf numFmtId="0" fontId="5" fillId="10" borderId="36" xfId="2" applyNumberFormat="1" applyFont="1" applyFill="1" applyBorder="1" applyAlignment="1" applyProtection="1">
      <protection locked="0"/>
    </xf>
    <xf numFmtId="0" fontId="5" fillId="10" borderId="16" xfId="0" applyFont="1" applyFill="1" applyBorder="1" applyAlignment="1" applyProtection="1">
      <alignment horizontal="center"/>
      <protection locked="0"/>
    </xf>
    <xf numFmtId="0" fontId="5" fillId="10" borderId="16" xfId="0" applyFont="1" applyFill="1" applyBorder="1" applyAlignment="1" applyProtection="1">
      <protection locked="0"/>
    </xf>
    <xf numFmtId="0" fontId="5" fillId="10" borderId="37" xfId="0" applyFont="1" applyFill="1" applyBorder="1" applyAlignment="1" applyProtection="1">
      <protection locked="0"/>
    </xf>
    <xf numFmtId="14" fontId="10" fillId="10" borderId="16" xfId="0" applyNumberFormat="1" applyFont="1" applyFill="1" applyBorder="1" applyAlignment="1">
      <alignment horizontal="center"/>
    </xf>
    <xf numFmtId="0" fontId="5" fillId="10" borderId="16" xfId="0" applyFont="1" applyFill="1" applyBorder="1" applyAlignment="1" applyProtection="1">
      <alignment horizontal="center"/>
    </xf>
    <xf numFmtId="0" fontId="0" fillId="4" borderId="36" xfId="0" applyNumberFormat="1" applyFont="1" applyFill="1" applyBorder="1" applyAlignment="1" applyProtection="1">
      <alignment horizontal="center"/>
    </xf>
    <xf numFmtId="0" fontId="0" fillId="4" borderId="1" xfId="0" applyNumberFormat="1" applyFont="1" applyFill="1" applyBorder="1" applyAlignment="1">
      <alignment horizontal="center"/>
    </xf>
    <xf numFmtId="0" fontId="0" fillId="4" borderId="36" xfId="0" applyNumberFormat="1" applyFont="1" applyFill="1" applyBorder="1" applyAlignment="1">
      <alignment horizontal="center"/>
    </xf>
    <xf numFmtId="0" fontId="35" fillId="4" borderId="3" xfId="0" applyNumberFormat="1" applyFont="1" applyFill="1" applyBorder="1" applyAlignment="1">
      <alignment horizontal="center"/>
    </xf>
    <xf numFmtId="0" fontId="5" fillId="0" borderId="1" xfId="0" applyFont="1" applyBorder="1" applyAlignment="1" applyProtection="1">
      <alignment horizontal="center"/>
    </xf>
    <xf numFmtId="0" fontId="0" fillId="0" borderId="28" xfId="0" applyFont="1" applyFill="1" applyBorder="1" applyAlignment="1" applyProtection="1">
      <alignment horizontal="left" vertical="center"/>
      <protection locked="0"/>
    </xf>
    <xf numFmtId="14" fontId="5" fillId="0" borderId="1" xfId="0" applyNumberFormat="1" applyFont="1" applyBorder="1" applyAlignment="1" applyProtection="1">
      <alignment horizontal="center" vertical="center"/>
    </xf>
    <xf numFmtId="14" fontId="5" fillId="0" borderId="1" xfId="0" applyNumberFormat="1" applyFont="1" applyBorder="1" applyAlignment="1" applyProtection="1">
      <alignment horizontal="center"/>
      <protection locked="0"/>
    </xf>
    <xf numFmtId="0" fontId="5" fillId="0" borderId="39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left" vertical="center"/>
      <protection locked="0"/>
    </xf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9" xfId="0" applyFont="1" applyFill="1" applyBorder="1" applyAlignment="1" applyProtection="1">
      <alignment horizontal="center" vertical="center"/>
    </xf>
    <xf numFmtId="14" fontId="0" fillId="0" borderId="1" xfId="0" applyNumberFormat="1" applyFont="1" applyBorder="1" applyAlignment="1" applyProtection="1">
      <alignment horizontal="center" vertical="center"/>
    </xf>
    <xf numFmtId="0" fontId="0" fillId="0" borderId="16" xfId="0" applyFont="1" applyFill="1" applyBorder="1" applyAlignment="1" applyProtection="1">
      <alignment horizontal="left" vertical="center"/>
      <protection locked="0"/>
    </xf>
    <xf numFmtId="14" fontId="0" fillId="0" borderId="16" xfId="0" applyNumberFormat="1" applyFont="1" applyBorder="1" applyAlignment="1" applyProtection="1">
      <alignment horizontal="center" vertical="center"/>
    </xf>
    <xf numFmtId="14" fontId="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protection locked="0"/>
    </xf>
    <xf numFmtId="0" fontId="5" fillId="0" borderId="16" xfId="0" applyFont="1" applyBorder="1" applyAlignment="1" applyProtection="1">
      <protection locked="0"/>
    </xf>
    <xf numFmtId="14" fontId="5" fillId="0" borderId="16" xfId="0" applyNumberFormat="1" applyFont="1" applyBorder="1" applyAlignment="1" applyProtection="1">
      <alignment horizontal="center" vertical="center"/>
    </xf>
    <xf numFmtId="14" fontId="5" fillId="0" borderId="16" xfId="0" applyNumberFormat="1" applyFont="1" applyBorder="1" applyAlignment="1" applyProtection="1">
      <alignment horizontal="center"/>
      <protection locked="0"/>
    </xf>
    <xf numFmtId="0" fontId="5" fillId="0" borderId="16" xfId="0" applyFont="1" applyFill="1" applyBorder="1" applyAlignment="1" applyProtection="1">
      <alignment horizontal="left" vertical="center"/>
      <protection locked="0"/>
    </xf>
    <xf numFmtId="14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9" xfId="0" applyFill="1" applyBorder="1" applyAlignment="1" applyProtection="1">
      <alignment horizontal="center" vertical="center"/>
    </xf>
    <xf numFmtId="14" fontId="5" fillId="5" borderId="1" xfId="0" applyNumberFormat="1" applyFont="1" applyFill="1" applyBorder="1" applyAlignment="1">
      <alignment horizontal="center" vertical="center"/>
    </xf>
    <xf numFmtId="14" fontId="5" fillId="8" borderId="28" xfId="0" applyNumberFormat="1" applyFont="1" applyFill="1" applyBorder="1" applyAlignment="1" applyProtection="1">
      <alignment horizontal="center"/>
      <protection locked="0"/>
    </xf>
    <xf numFmtId="14" fontId="5" fillId="8" borderId="1" xfId="0" applyNumberFormat="1" applyFont="1" applyFill="1" applyBorder="1" applyAlignment="1" applyProtection="1">
      <alignment horizontal="center"/>
      <protection locked="0"/>
    </xf>
    <xf numFmtId="14" fontId="5" fillId="9" borderId="1" xfId="0" applyNumberFormat="1" applyFont="1" applyFill="1" applyBorder="1" applyAlignment="1" applyProtection="1">
      <alignment horizontal="center"/>
      <protection locked="0"/>
    </xf>
    <xf numFmtId="14" fontId="5" fillId="11" borderId="1" xfId="0" applyNumberFormat="1" applyFont="1" applyFill="1" applyBorder="1" applyAlignment="1" applyProtection="1">
      <alignment horizontal="center"/>
      <protection locked="0"/>
    </xf>
    <xf numFmtId="14" fontId="5" fillId="10" borderId="1" xfId="0" applyNumberFormat="1" applyFont="1" applyFill="1" applyBorder="1" applyAlignment="1" applyProtection="1">
      <alignment horizontal="center"/>
      <protection locked="0"/>
    </xf>
    <xf numFmtId="14" fontId="5" fillId="10" borderId="1" xfId="2" applyNumberFormat="1" applyFont="1" applyFill="1" applyBorder="1" applyAlignment="1" applyProtection="1">
      <alignment horizontal="center"/>
      <protection locked="0"/>
    </xf>
    <xf numFmtId="14" fontId="5" fillId="10" borderId="16" xfId="0" applyNumberFormat="1" applyFont="1" applyFill="1" applyBorder="1" applyAlignment="1" applyProtection="1">
      <alignment horizontal="center"/>
      <protection locked="0"/>
    </xf>
    <xf numFmtId="14" fontId="5" fillId="4" borderId="0" xfId="0" applyNumberFormat="1" applyFont="1" applyFill="1" applyAlignment="1">
      <alignment horizontal="center"/>
    </xf>
    <xf numFmtId="0" fontId="36" fillId="4" borderId="37" xfId="0" applyFont="1" applyFill="1" applyBorder="1" applyAlignment="1">
      <alignment horizontal="center" vertical="center"/>
    </xf>
    <xf numFmtId="0" fontId="37" fillId="4" borderId="16" xfId="0" applyFont="1" applyFill="1" applyBorder="1" applyAlignment="1" applyProtection="1">
      <alignment horizontal="center"/>
      <protection locked="0"/>
    </xf>
    <xf numFmtId="0" fontId="36" fillId="4" borderId="7" xfId="0" applyNumberFormat="1" applyFont="1" applyFill="1" applyBorder="1" applyAlignment="1">
      <alignment vertical="center"/>
    </xf>
    <xf numFmtId="0" fontId="38" fillId="4" borderId="16" xfId="0" applyNumberFormat="1" applyFont="1" applyFill="1" applyBorder="1" applyAlignment="1">
      <alignment horizontal="left" vertical="center"/>
    </xf>
    <xf numFmtId="0" fontId="38" fillId="4" borderId="16" xfId="0" applyNumberFormat="1" applyFont="1" applyFill="1" applyBorder="1" applyAlignment="1">
      <alignment horizontal="center" vertical="center"/>
    </xf>
    <xf numFmtId="164" fontId="38" fillId="4" borderId="16" xfId="0" applyNumberFormat="1" applyFont="1" applyFill="1" applyBorder="1" applyAlignment="1">
      <alignment horizontal="center" vertical="center"/>
    </xf>
    <xf numFmtId="164" fontId="36" fillId="4" borderId="16" xfId="0" applyNumberFormat="1" applyFont="1" applyFill="1" applyBorder="1" applyAlignment="1">
      <alignment horizontal="center" vertical="center"/>
    </xf>
    <xf numFmtId="0" fontId="37" fillId="4" borderId="1" xfId="2" applyFont="1" applyFill="1" applyBorder="1" applyAlignment="1" applyProtection="1">
      <alignment horizontal="center"/>
      <protection locked="0"/>
    </xf>
    <xf numFmtId="0" fontId="40" fillId="4" borderId="37" xfId="2" applyFont="1" applyFill="1" applyBorder="1" applyAlignment="1">
      <alignment horizontal="center"/>
    </xf>
    <xf numFmtId="0" fontId="37" fillId="4" borderId="16" xfId="2" applyFont="1" applyFill="1" applyBorder="1" applyAlignment="1" applyProtection="1">
      <alignment horizontal="center"/>
      <protection locked="0"/>
    </xf>
    <xf numFmtId="0" fontId="36" fillId="4" borderId="7" xfId="2" applyNumberFormat="1" applyFont="1" applyFill="1" applyBorder="1" applyAlignment="1">
      <alignment vertical="center"/>
    </xf>
    <xf numFmtId="0" fontId="38" fillId="4" borderId="16" xfId="2" applyNumberFormat="1" applyFont="1" applyFill="1" applyBorder="1" applyAlignment="1">
      <alignment vertical="center"/>
    </xf>
    <xf numFmtId="0" fontId="38" fillId="4" borderId="16" xfId="2" applyNumberFormat="1" applyFont="1" applyFill="1" applyBorder="1" applyAlignment="1">
      <alignment horizontal="center" vertical="center"/>
    </xf>
    <xf numFmtId="164" fontId="38" fillId="0" borderId="16" xfId="2" applyNumberFormat="1" applyFont="1" applyFill="1" applyBorder="1" applyAlignment="1">
      <alignment horizontal="center" vertical="center"/>
    </xf>
    <xf numFmtId="164" fontId="36" fillId="4" borderId="16" xfId="2" applyNumberFormat="1" applyFont="1" applyFill="1" applyBorder="1" applyAlignment="1">
      <alignment horizontal="center" vertical="center"/>
    </xf>
    <xf numFmtId="0" fontId="15" fillId="4" borderId="1" xfId="2" applyNumberFormat="1" applyFont="1" applyFill="1" applyBorder="1" applyAlignment="1">
      <alignment vertical="center"/>
    </xf>
    <xf numFmtId="0" fontId="14" fillId="4" borderId="1" xfId="2" applyNumberFormat="1" applyFont="1" applyFill="1" applyBorder="1" applyAlignment="1">
      <alignment vertical="center"/>
    </xf>
    <xf numFmtId="164" fontId="15" fillId="4" borderId="1" xfId="2" applyNumberFormat="1" applyFont="1" applyFill="1" applyBorder="1" applyAlignment="1">
      <alignment horizontal="center" vertical="center"/>
    </xf>
    <xf numFmtId="0" fontId="14" fillId="4" borderId="16" xfId="2" applyNumberFormat="1" applyFont="1" applyFill="1" applyBorder="1" applyAlignment="1">
      <alignment vertical="center"/>
    </xf>
    <xf numFmtId="0" fontId="14" fillId="4" borderId="16" xfId="2" applyNumberFormat="1" applyFont="1" applyFill="1" applyBorder="1" applyAlignment="1">
      <alignment horizontal="center" vertical="center"/>
    </xf>
    <xf numFmtId="164" fontId="15" fillId="4" borderId="16" xfId="2" applyNumberFormat="1" applyFont="1" applyFill="1" applyBorder="1" applyAlignment="1">
      <alignment horizontal="center" vertical="center"/>
    </xf>
    <xf numFmtId="0" fontId="39" fillId="4" borderId="16" xfId="2" applyNumberFormat="1" applyFont="1" applyFill="1" applyBorder="1" applyAlignment="1">
      <alignment vertical="center"/>
    </xf>
    <xf numFmtId="0" fontId="39" fillId="4" borderId="16" xfId="2" applyNumberFormat="1" applyFont="1" applyFill="1" applyBorder="1" applyAlignment="1">
      <alignment horizontal="center" vertical="center"/>
    </xf>
    <xf numFmtId="164" fontId="37" fillId="4" borderId="16" xfId="2" applyNumberFormat="1" applyFont="1" applyFill="1" applyBorder="1" applyAlignment="1">
      <alignment horizontal="center" vertical="center"/>
    </xf>
    <xf numFmtId="0" fontId="39" fillId="4" borderId="1" xfId="2" applyNumberFormat="1" applyFont="1" applyFill="1" applyBorder="1" applyAlignment="1">
      <alignment vertical="center"/>
    </xf>
    <xf numFmtId="0" fontId="39" fillId="4" borderId="1" xfId="2" applyNumberFormat="1" applyFont="1" applyFill="1" applyBorder="1" applyAlignment="1">
      <alignment horizontal="center" vertical="center"/>
    </xf>
    <xf numFmtId="164" fontId="37" fillId="4" borderId="1" xfId="2" applyNumberFormat="1" applyFont="1" applyFill="1" applyBorder="1" applyAlignment="1">
      <alignment horizontal="center" vertical="center"/>
    </xf>
    <xf numFmtId="0" fontId="40" fillId="4" borderId="16" xfId="2" applyFont="1" applyFill="1" applyBorder="1" applyAlignment="1">
      <alignment horizontal="center"/>
    </xf>
    <xf numFmtId="0" fontId="36" fillId="4" borderId="16" xfId="2" applyNumberFormat="1" applyFont="1" applyFill="1" applyBorder="1" applyAlignment="1">
      <alignment vertical="center"/>
    </xf>
    <xf numFmtId="164" fontId="38" fillId="4" borderId="16" xfId="2" applyNumberFormat="1" applyFont="1" applyFill="1" applyBorder="1" applyAlignment="1">
      <alignment vertical="center"/>
    </xf>
    <xf numFmtId="164" fontId="14" fillId="4" borderId="1" xfId="2" applyNumberFormat="1" applyFont="1" applyFill="1" applyBorder="1" applyAlignment="1">
      <alignment vertical="center"/>
    </xf>
    <xf numFmtId="0" fontId="37" fillId="4" borderId="16" xfId="2" applyNumberFormat="1" applyFont="1" applyFill="1" applyBorder="1" applyAlignment="1">
      <alignment vertical="center"/>
    </xf>
    <xf numFmtId="164" fontId="39" fillId="4" borderId="16" xfId="2" applyNumberFormat="1" applyFont="1" applyFill="1" applyBorder="1" applyAlignment="1">
      <alignment vertical="center"/>
    </xf>
    <xf numFmtId="0" fontId="37" fillId="4" borderId="1" xfId="2" applyNumberFormat="1" applyFont="1" applyFill="1" applyBorder="1" applyAlignment="1">
      <alignment vertical="center"/>
    </xf>
    <xf numFmtId="164" fontId="39" fillId="4" borderId="1" xfId="2" applyNumberFormat="1" applyFont="1" applyFill="1" applyBorder="1" applyAlignment="1">
      <alignment vertical="center"/>
    </xf>
    <xf numFmtId="0" fontId="15" fillId="4" borderId="16" xfId="0" applyFont="1" applyFill="1" applyBorder="1" applyAlignment="1">
      <alignment horizontal="center"/>
    </xf>
    <xf numFmtId="0" fontId="37" fillId="4" borderId="16" xfId="2" applyFont="1" applyFill="1" applyBorder="1" applyAlignment="1">
      <alignment horizontal="center"/>
    </xf>
    <xf numFmtId="0" fontId="15" fillId="4" borderId="16" xfId="0" applyNumberFormat="1" applyFont="1" applyFill="1" applyBorder="1" applyAlignment="1">
      <alignment vertical="center"/>
    </xf>
    <xf numFmtId="0" fontId="15" fillId="4" borderId="16" xfId="2" applyNumberFormat="1" applyFont="1" applyFill="1" applyBorder="1" applyAlignment="1">
      <alignment vertical="center"/>
    </xf>
    <xf numFmtId="0" fontId="14" fillId="4" borderId="16" xfId="0" applyNumberFormat="1" applyFont="1" applyFill="1" applyBorder="1" applyAlignment="1">
      <alignment horizontal="left" vertical="center"/>
    </xf>
    <xf numFmtId="0" fontId="14" fillId="4" borderId="16" xfId="0" applyNumberFormat="1" applyFont="1" applyFill="1" applyBorder="1" applyAlignment="1">
      <alignment horizontal="center" vertical="center"/>
    </xf>
    <xf numFmtId="164" fontId="14" fillId="4" borderId="16" xfId="0" applyNumberFormat="1" applyFont="1" applyFill="1" applyBorder="1" applyAlignment="1">
      <alignment horizontal="center" vertical="center"/>
    </xf>
    <xf numFmtId="164" fontId="14" fillId="4" borderId="16" xfId="2" applyNumberFormat="1" applyFont="1" applyFill="1" applyBorder="1" applyAlignment="1">
      <alignment vertical="center"/>
    </xf>
    <xf numFmtId="164" fontId="15" fillId="4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" fillId="4" borderId="16" xfId="2" applyFont="1" applyFill="1" applyBorder="1" applyAlignment="1">
      <alignment horizontal="center" vertical="center"/>
    </xf>
    <xf numFmtId="0" fontId="3" fillId="4" borderId="28" xfId="2" applyFont="1" applyFill="1" applyBorder="1" applyAlignment="1">
      <alignment horizontal="center" vertical="center"/>
    </xf>
    <xf numFmtId="0" fontId="19" fillId="4" borderId="18" xfId="2" applyFont="1" applyFill="1" applyBorder="1" applyAlignment="1">
      <alignment horizontal="center" vertical="center" wrapText="1"/>
    </xf>
    <xf numFmtId="0" fontId="19" fillId="4" borderId="9" xfId="2" applyFont="1" applyFill="1" applyBorder="1" applyAlignment="1">
      <alignment horizontal="center" vertical="center" wrapText="1"/>
    </xf>
    <xf numFmtId="0" fontId="19" fillId="4" borderId="9" xfId="2" applyFont="1" applyFill="1" applyBorder="1" applyAlignment="1">
      <alignment horizontal="center" vertical="center"/>
    </xf>
    <xf numFmtId="0" fontId="19" fillId="4" borderId="19" xfId="2" applyFont="1" applyFill="1" applyBorder="1" applyAlignment="1">
      <alignment horizontal="center" vertical="center"/>
    </xf>
    <xf numFmtId="0" fontId="19" fillId="4" borderId="20" xfId="2" applyFont="1" applyFill="1" applyBorder="1" applyAlignment="1">
      <alignment horizontal="center" vertical="center"/>
    </xf>
    <xf numFmtId="0" fontId="19" fillId="4" borderId="0" xfId="2" applyFont="1" applyFill="1" applyBorder="1" applyAlignment="1">
      <alignment horizontal="center" vertical="center"/>
    </xf>
    <xf numFmtId="0" fontId="19" fillId="4" borderId="21" xfId="2" applyFont="1" applyFill="1" applyBorder="1" applyAlignment="1">
      <alignment horizontal="center" vertical="center"/>
    </xf>
    <xf numFmtId="0" fontId="19" fillId="4" borderId="22" xfId="2" applyFont="1" applyFill="1" applyBorder="1" applyAlignment="1">
      <alignment horizontal="center" vertical="center"/>
    </xf>
    <xf numFmtId="0" fontId="19" fillId="4" borderId="23" xfId="2" applyFont="1" applyFill="1" applyBorder="1" applyAlignment="1">
      <alignment horizontal="center" vertical="center"/>
    </xf>
    <xf numFmtId="0" fontId="19" fillId="4" borderId="24" xfId="2" applyFont="1" applyFill="1" applyBorder="1" applyAlignment="1">
      <alignment horizontal="center" vertical="center"/>
    </xf>
    <xf numFmtId="0" fontId="4" fillId="4" borderId="0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25" fillId="0" borderId="1" xfId="2" applyFont="1" applyBorder="1" applyAlignment="1">
      <alignment horizontal="center" vertical="center"/>
    </xf>
    <xf numFmtId="0" fontId="3" fillId="4" borderId="0" xfId="2" applyFont="1" applyFill="1" applyBorder="1" applyAlignment="1">
      <alignment horizontal="center" vertical="center" wrapText="1"/>
    </xf>
    <xf numFmtId="0" fontId="3" fillId="4" borderId="1" xfId="2" applyFont="1" applyFill="1" applyBorder="1" applyAlignment="1">
      <alignment horizontal="center" vertical="center" wrapText="1"/>
    </xf>
    <xf numFmtId="0" fontId="23" fillId="4" borderId="18" xfId="2" applyFont="1" applyFill="1" applyBorder="1" applyAlignment="1">
      <alignment horizontal="left" vertical="center" wrapText="1"/>
    </xf>
    <xf numFmtId="0" fontId="23" fillId="4" borderId="9" xfId="2" applyFont="1" applyFill="1" applyBorder="1" applyAlignment="1">
      <alignment horizontal="left" vertical="center" wrapText="1"/>
    </xf>
    <xf numFmtId="0" fontId="23" fillId="4" borderId="19" xfId="2" applyFont="1" applyFill="1" applyBorder="1" applyAlignment="1">
      <alignment horizontal="left" vertical="center" wrapText="1"/>
    </xf>
    <xf numFmtId="0" fontId="23" fillId="4" borderId="20" xfId="2" applyFont="1" applyFill="1" applyBorder="1" applyAlignment="1">
      <alignment horizontal="left" vertical="center" wrapText="1"/>
    </xf>
    <xf numFmtId="0" fontId="23" fillId="4" borderId="0" xfId="2" applyFont="1" applyFill="1" applyBorder="1" applyAlignment="1">
      <alignment horizontal="left" vertical="center" wrapText="1"/>
    </xf>
    <xf numFmtId="0" fontId="23" fillId="4" borderId="21" xfId="2" applyFont="1" applyFill="1" applyBorder="1" applyAlignment="1">
      <alignment horizontal="left" vertical="center" wrapText="1"/>
    </xf>
    <xf numFmtId="0" fontId="23" fillId="4" borderId="22" xfId="2" applyFont="1" applyFill="1" applyBorder="1" applyAlignment="1">
      <alignment horizontal="left" vertical="center" wrapText="1"/>
    </xf>
    <xf numFmtId="0" fontId="23" fillId="4" borderId="23" xfId="2" applyFont="1" applyFill="1" applyBorder="1" applyAlignment="1">
      <alignment horizontal="left" vertical="center" wrapText="1"/>
    </xf>
    <xf numFmtId="0" fontId="23" fillId="4" borderId="24" xfId="2" applyFont="1" applyFill="1" applyBorder="1" applyAlignment="1">
      <alignment horizontal="left" vertical="center" wrapText="1"/>
    </xf>
    <xf numFmtId="0" fontId="8" fillId="4" borderId="29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/>
    <xf numFmtId="14" fontId="4" fillId="2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Border="1"/>
    <xf numFmtId="14" fontId="6" fillId="4" borderId="1" xfId="0" applyNumberFormat="1" applyFont="1" applyFill="1" applyBorder="1" applyAlignment="1">
      <alignment horizontal="center" vertical="center"/>
    </xf>
    <xf numFmtId="14" fontId="6" fillId="4" borderId="16" xfId="0" applyNumberFormat="1" applyFont="1" applyFill="1" applyBorder="1" applyAlignment="1">
      <alignment horizontal="center" vertical="center"/>
    </xf>
    <xf numFmtId="14" fontId="32" fillId="4" borderId="16" xfId="0" applyNumberFormat="1" applyFont="1" applyFill="1" applyBorder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</cellXfs>
  <cellStyles count="15">
    <cellStyle name="Date 2" xfId="1"/>
    <cellStyle name="Euro" xfId="7"/>
    <cellStyle name="Normal" xfId="0" builtinId="0"/>
    <cellStyle name="Normal 2" xfId="2"/>
    <cellStyle name="Normal 2 2" xfId="8"/>
    <cellStyle name="Normal 2 2 2" xfId="9"/>
    <cellStyle name="Normal 3" xfId="3"/>
    <cellStyle name="Normal 4" xfId="5"/>
    <cellStyle name="Normal 4 2" xfId="4"/>
    <cellStyle name="Normal 4 3" xfId="10"/>
    <cellStyle name="Normal 4 4" xfId="11"/>
    <cellStyle name="Normal 5" xfId="6"/>
    <cellStyle name="Normal 6" xfId="12"/>
    <cellStyle name="Normal 6 2" xfId="14"/>
    <cellStyle name="Normal 7" xfId="13"/>
  </cellStyles>
  <dxfs count="16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9" formatCode="dd/mm/yyyy"/>
      <fill>
        <patternFill>
          <fgColor indexed="64"/>
          <bgColor theme="0"/>
        </patternFill>
      </fill>
      <alignment horizontal="center" vertical="center" textRotation="0" wrapText="0" indent="0" relativeIndent="255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23232"/>
        <name val="Tahoma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bottom style="thin">
          <color indexed="64"/>
        </bottom>
      </border>
    </dxf>
    <dxf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9" tint="0.599963377788628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23232"/>
        <name val="Tahoma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bottom style="thin">
          <color indexed="64"/>
        </bottom>
      </border>
    </dxf>
    <dxf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 patternType="none">
          <fgColor indexed="64"/>
          <bgColor theme="0"/>
        </patternFill>
      </fill>
      <alignment horizontal="center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23232"/>
        <name val="Tahoma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bottom style="thin">
          <color indexed="64"/>
        </bottom>
      </border>
    </dxf>
    <dxf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9" tint="0.599963377788628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23232"/>
        <name val="Tahoma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thin">
          <color indexed="64"/>
        </left>
        <bottom style="thin">
          <color indexed="64"/>
        </bottom>
      </border>
    </dxf>
    <dxf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bottom style="thin">
          <color indexed="64"/>
        </bottom>
      </border>
    </dxf>
    <dxf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9" tint="0.599963377788628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 patternType="solid">
          <fgColor indexed="64"/>
          <bgColor theme="0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 patternType="solid">
          <fgColor indexed="64"/>
          <bgColor theme="0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 patternType="solid">
          <fgColor indexed="64"/>
          <bgColor theme="0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bottom style="thin">
          <color indexed="64"/>
        </bottom>
      </border>
    </dxf>
    <dxf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9" tint="0.599963377788628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bottom style="thin">
          <color indexed="64"/>
        </bottom>
      </border>
    </dxf>
    <dxf>
      <fill>
        <patternFill>
          <fgColor indexed="64"/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dd/mm/yy;@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bottom style="thin">
          <color indexed="64"/>
        </bottom>
      </border>
    </dxf>
    <dxf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fgColor indexed="64"/>
          <bgColor theme="0"/>
        </patternFill>
      </fill>
    </dxf>
    <dxf>
      <font>
        <b val="0"/>
        <strike val="0"/>
        <outline val="0"/>
        <shadow val="0"/>
        <u val="none"/>
        <vertAlign val="baseline"/>
        <sz val="10"/>
        <color auto="1"/>
      </font>
      <fill>
        <patternFill patternType="solid">
          <fgColor indexed="64"/>
          <bgColor theme="3" tint="0.599993896298104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68579</xdr:colOff>
      <xdr:row>1</xdr:row>
      <xdr:rowOff>121920</xdr:rowOff>
    </xdr:from>
    <xdr:to>
      <xdr:col>31</xdr:col>
      <xdr:colOff>36375</xdr:colOff>
      <xdr:row>8</xdr:row>
      <xdr:rowOff>152400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3559" y="274320"/>
          <a:ext cx="1278436" cy="130302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au1" displayName="Tableau1" ref="A1:Q501" totalsRowShown="0" headerRowDxfId="165" dataDxfId="164" tableBorderDxfId="163">
  <sortState ref="A2:Q501">
    <sortCondition ref="A2:A497"/>
  </sortState>
  <tableColumns count="17">
    <tableColumn id="1" name="Dossard" dataDxfId="162"/>
    <tableColumn id="2" name="NOM" dataDxfId="161"/>
    <tableColumn id="3" name="PRENOM" dataDxfId="160"/>
    <tableColumn id="4" name="ETAB" dataDxfId="159"/>
    <tableColumn id="5" name="Date Naiss" dataDxfId="158"/>
    <tableColumn id="6" name="Sexe" dataDxfId="157"/>
    <tableColumn id="7" name="Cat" dataDxfId="156">
      <calculatedColumnFormula>REPLACE(CHOOSE(MATCH(YEAR($Q$1-E2)-1900,{8;9;10;11;12;14;16;18}),"P 1","P 2","B 1","B 2","M","C","J","S"),2,1,F2)</calculatedColumnFormula>
    </tableColumn>
    <tableColumn id="8" name="CF JF" dataDxfId="155">
      <calculatedColumnFormula>IFERROR(INDEX(INDIRECT("'"&amp;H$1&amp;"'!A:A"),MATCH($A2,INDIRECT("'"&amp;H$1&amp;"'!B:B"),0)),"")</calculatedColumnFormula>
    </tableColumn>
    <tableColumn id="9" name="CG JG" dataDxfId="154">
      <calculatedColumnFormula>IFERROR(INDEX(INDIRECT("'"&amp;I$1&amp;"'!A:A"),MATCH($A2,INDIRECT("'"&amp;I$1&amp;"'!B:B"),0)),"")</calculatedColumnFormula>
    </tableColumn>
    <tableColumn id="10" name="MF" dataDxfId="153">
      <calculatedColumnFormula>IFERROR(INDEX(INDIRECT("'"&amp;J$1&amp;"'!A:A"),MATCH($A2,INDIRECT("'"&amp;J$1&amp;"'!B:B"),0)),"")</calculatedColumnFormula>
    </tableColumn>
    <tableColumn id="11" name="MG" dataDxfId="152">
      <calculatedColumnFormula>IFERROR(INDEX(INDIRECT("'"&amp;K$1&amp;"'!A:A"),MATCH($A2,INDIRECT("'"&amp;K$1&amp;"'!B:B"),0)),"")</calculatedColumnFormula>
    </tableColumn>
    <tableColumn id="12" name="BF2" dataDxfId="151">
      <calculatedColumnFormula>IFERROR(INDEX(INDIRECT("'"&amp;L$1&amp;"'!A:A"),MATCH($A2,INDIRECT("'"&amp;L$1&amp;"'!B:B"),0)),"")</calculatedColumnFormula>
    </tableColumn>
    <tableColumn id="13" name="BG2" dataDxfId="150">
      <calculatedColumnFormula>IFERROR(INDEX(INDIRECT("'"&amp;M$1&amp;"'!A:A"),MATCH($A2,INDIRECT("'"&amp;M$1&amp;"'!B:B"),0)),"")</calculatedColumnFormula>
    </tableColumn>
    <tableColumn id="14" name="BF1" dataDxfId="149">
      <calculatedColumnFormula>IFERROR(INDEX(INDIRECT("'"&amp;N$1&amp;"'!A:A"),MATCH($A2,INDIRECT("'"&amp;N$1&amp;"'!B:B"),0)),"")</calculatedColumnFormula>
    </tableColumn>
    <tableColumn id="15" name="BG1" dataDxfId="148">
      <calculatedColumnFormula>IFERROR(INDEX(INDIRECT("'"&amp;O$1&amp;"'!A:A"),MATCH($A2,INDIRECT("'"&amp;O$1&amp;"'!B:B"),0)),"")</calculatedColumnFormula>
    </tableColumn>
    <tableColumn id="16" name="Résultat" dataDxfId="147">
      <calculatedColumnFormula>IF(SUM(H2:O2)=0,"",SUM(H2:O2))</calculatedColumnFormula>
    </tableColumn>
    <tableColumn id="17" name="01/01/2014" dataDxfId="146"/>
  </tableColumns>
  <tableStyleInfo name="TableStyleMedium10" showFirstColumn="0" showLastColumn="0" showRowStripes="0" showColumnStripes="0"/>
</table>
</file>

<file path=xl/tables/table2.xml><?xml version="1.0" encoding="utf-8"?>
<table xmlns="http://schemas.openxmlformats.org/spreadsheetml/2006/main" id="2" name="Tableau2" displayName="Tableau2" ref="A1:H30" totalsRowShown="0" headerRowDxfId="104" dataDxfId="102" headerRowBorderDxfId="103" tableBorderDxfId="101">
  <tableColumns count="8">
    <tableColumn id="1" name="Clast" dataDxfId="100">
      <calculatedColumnFormula>IF(B2="","",ROW()-1)</calculatedColumnFormula>
    </tableColumn>
    <tableColumn id="2" name="Dossard" dataDxfId="99"/>
    <tableColumn id="3" name="NOM" dataDxfId="98">
      <calculatedColumnFormula>IF(B2="","",INDEX(NOM,MATCH($B2,Dossard,0)))</calculatedColumnFormula>
    </tableColumn>
    <tableColumn id="4" name="PRENOMS" dataDxfId="97">
      <calculatedColumnFormula>IF(B2="","",INDEX(PRENOM,MATCH($B2,Dossard,0)))</calculatedColumnFormula>
    </tableColumn>
    <tableColumn id="5" name="ÉTAB" dataDxfId="96">
      <calculatedColumnFormula>IF(B2="","",INDEX(Classe,MATCH($B2,Dossard,0)))</calculatedColumnFormula>
    </tableColumn>
    <tableColumn id="6" name="Dte Naiss" dataDxfId="95">
      <calculatedColumnFormula>IF(B2="","",INDEX(Catégorie,MATCH($B2,Dossard,0)))</calculatedColumnFormula>
    </tableColumn>
    <tableColumn id="7" name="Sexe" dataDxfId="94">
      <calculatedColumnFormula>IF(B2="","",INDEX(Sexe,MATCH($B2,Dossard,0)))</calculatedColumnFormula>
    </tableColumn>
    <tableColumn id="8" name="Cat" dataDxfId="93">
      <calculatedColumnFormula>IF(B2="","",INDEX(Cat,MATCH($B2,Dossard,0)))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au24" displayName="Tableau24" ref="A1:H30" totalsRowShown="0" dataDxfId="90" tableBorderDxfId="89">
  <tableColumns count="8">
    <tableColumn id="1" name="Clast" dataDxfId="88">
      <calculatedColumnFormula>IF(B2="","",ROW()-1)</calculatedColumnFormula>
    </tableColumn>
    <tableColumn id="2" name="Dossard" dataDxfId="87"/>
    <tableColumn id="3" name="NOM" dataDxfId="86">
      <calculatedColumnFormula>IF(B2="","",INDEX(NOM,MATCH($B2,Dossard,0)))</calculatedColumnFormula>
    </tableColumn>
    <tableColumn id="4" name="PRENOMS" dataDxfId="85">
      <calculatedColumnFormula>IF(B2="","",INDEX(PRENOM,MATCH($B2,Dossard,0)))</calculatedColumnFormula>
    </tableColumn>
    <tableColumn id="5" name="ÉTAB" dataDxfId="84">
      <calculatedColumnFormula>IF(B2="","",INDEX(Classe,MATCH($B2,Dossard,0)))</calculatedColumnFormula>
    </tableColumn>
    <tableColumn id="6" name="Dte Naiss" dataDxfId="83">
      <calculatedColumnFormula>IF(B2="","",INDEX(Catégorie,MATCH($B2,Dossard,0)))</calculatedColumnFormula>
    </tableColumn>
    <tableColumn id="7" name="Sexe" dataDxfId="82">
      <calculatedColumnFormula>IF(B2="","",INDEX(Sexe,MATCH($B2,Dossard,0)))</calculatedColumnFormula>
    </tableColumn>
    <tableColumn id="8" name="Cat" dataDxfId="81">
      <calculatedColumnFormula>IF(B2="","",INDEX(Cat,MATCH($B2,Dossard,0)))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Tableau26" displayName="Tableau26" ref="A1:H43" totalsRowShown="0" headerRowDxfId="79" dataDxfId="77" headerRowBorderDxfId="78" tableBorderDxfId="76">
  <tableColumns count="8">
    <tableColumn id="1" name="Clast" dataDxfId="75">
      <calculatedColumnFormula>IF(B2="","",ROW()-1)</calculatedColumnFormula>
    </tableColumn>
    <tableColumn id="2" name="Dossard" dataDxfId="74"/>
    <tableColumn id="3" name="NOM" dataDxfId="73">
      <calculatedColumnFormula>IF(B2="","",INDEX(NOM,MATCH($B2,Dossard,0)))</calculatedColumnFormula>
    </tableColumn>
    <tableColumn id="4" name="PRENOMS" dataDxfId="72">
      <calculatedColumnFormula>IF(B2="","",INDEX(PRENOM,MATCH($B2,Dossard,0)))</calculatedColumnFormula>
    </tableColumn>
    <tableColumn id="5" name="ÉTAB" dataDxfId="71">
      <calculatedColumnFormula>IF(B2="","",INDEX(Classe,MATCH($B2,Dossard,0)))</calculatedColumnFormula>
    </tableColumn>
    <tableColumn id="6" name="Dte Naiss" dataDxfId="70">
      <calculatedColumnFormula>IF(B2="","",INDEX(Catégorie,MATCH($B2,Dossard,0)))</calculatedColumnFormula>
    </tableColumn>
    <tableColumn id="7" name="Sexe" dataDxfId="69">
      <calculatedColumnFormula>IF(B2="","",INDEX(Sexe,MATCH($B2,Dossard,0)))</calculatedColumnFormula>
    </tableColumn>
    <tableColumn id="8" name="Cat" dataDxfId="68">
      <calculatedColumnFormula>IF(B2="","",INDEX(Cat,MATCH($B2,Dossard,0)))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ableau25" displayName="Tableau25" ref="A1:H61" totalsRowShown="0" headerRowDxfId="66" dataDxfId="64" headerRowBorderDxfId="65" tableBorderDxfId="63">
  <tableColumns count="8">
    <tableColumn id="1" name="Clast" dataDxfId="62">
      <calculatedColumnFormula>IF(B2="","",ROW()-1)</calculatedColumnFormula>
    </tableColumn>
    <tableColumn id="2" name="Dossard" dataDxfId="61"/>
    <tableColumn id="3" name="NOM" dataDxfId="60">
      <calculatedColumnFormula>IF(B2="","",INDEX(NOM,MATCH($B2,Dossard,0)))</calculatedColumnFormula>
    </tableColumn>
    <tableColumn id="4" name="PRENOMS" dataDxfId="59">
      <calculatedColumnFormula>IF(B2="","",INDEX(PRENOM,MATCH($B2,Dossard,0)))</calculatedColumnFormula>
    </tableColumn>
    <tableColumn id="5" name="ÉTAB" dataDxfId="58">
      <calculatedColumnFormula>IF(B2="","",INDEX(Classe,MATCH($B2,Dossard,0)))</calculatedColumnFormula>
    </tableColumn>
    <tableColumn id="6" name="Dte Naiss" dataDxfId="57">
      <calculatedColumnFormula>IF(B2="","",INDEX(Catégorie,MATCH($B2,Dossard,0)))</calculatedColumnFormula>
    </tableColumn>
    <tableColumn id="7" name="Sexe" dataDxfId="56">
      <calculatedColumnFormula>IF(B2="","",INDEX(Sexe,MATCH($B2,Dossard,0)))</calculatedColumnFormula>
    </tableColumn>
    <tableColumn id="8" name="Cat" dataDxfId="55">
      <calculatedColumnFormula>IF(B2="","",INDEX(Cat,MATCH($B2,Dossard,0)))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8" name="Tableau29" displayName="Tableau29" ref="A1:H54" totalsRowShown="0" headerRowDxfId="52" dataDxfId="50" headerRowBorderDxfId="51" tableBorderDxfId="49">
  <tableColumns count="8">
    <tableColumn id="1" name="Clast" dataDxfId="48">
      <calculatedColumnFormula>IF(B2="","",ROW()-1)</calculatedColumnFormula>
    </tableColumn>
    <tableColumn id="2" name="Dossard" dataDxfId="47"/>
    <tableColumn id="3" name="NOM" dataDxfId="46">
      <calculatedColumnFormula>IF(B2="","",INDEX(NOM,MATCH($B2,Dossard,0)))</calculatedColumnFormula>
    </tableColumn>
    <tableColumn id="4" name="PRENOMS" dataDxfId="45">
      <calculatedColumnFormula>IF(B2="","",INDEX(PRENOM,MATCH($B2,Dossard,0)))</calculatedColumnFormula>
    </tableColumn>
    <tableColumn id="5" name="ÉTAB" dataDxfId="44">
      <calculatedColumnFormula>IF(B2="","",INDEX(Classe,MATCH($B2,Dossard,0)))</calculatedColumnFormula>
    </tableColumn>
    <tableColumn id="6" name="Dte Naiss" dataDxfId="43">
      <calculatedColumnFormula>IF(B2="","",INDEX(Catégorie,MATCH($B2,Dossard,0)))</calculatedColumnFormula>
    </tableColumn>
    <tableColumn id="7" name="Sexe" dataDxfId="42">
      <calculatedColumnFormula>IF(B2="","",INDEX(Sexe,MATCH($B2,Dossard,0)))</calculatedColumnFormula>
    </tableColumn>
    <tableColumn id="8" name="Cat" dataDxfId="41">
      <calculatedColumnFormula>IF(B2="","",INDEX(Cat,MATCH($B2,Dossard,0)))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eau28" displayName="Tableau28" ref="A1:H72" totalsRowShown="0" headerRowDxfId="39" dataDxfId="37" headerRowBorderDxfId="38" tableBorderDxfId="36">
  <tableColumns count="8">
    <tableColumn id="1" name="Clast" dataDxfId="35">
      <calculatedColumnFormula>IF(B2="","",ROW()-1)</calculatedColumnFormula>
    </tableColumn>
    <tableColumn id="2" name="Dossard" dataDxfId="34"/>
    <tableColumn id="3" name="NOM" dataDxfId="33">
      <calculatedColumnFormula>IF(B2="","",INDEX(NOM,MATCH($B2,Dossard,0)))</calculatedColumnFormula>
    </tableColumn>
    <tableColumn id="4" name="PRENOMS" dataDxfId="32">
      <calculatedColumnFormula>IF(B2="","",INDEX(PRENOM,MATCH($B2,Dossard,0)))</calculatedColumnFormula>
    </tableColumn>
    <tableColumn id="5" name="ÉTAB" dataDxfId="31">
      <calculatedColumnFormula>IF(B2="","",INDEX(Classe,MATCH($B2,Dossard,0)))</calculatedColumnFormula>
    </tableColumn>
    <tableColumn id="6" name="Dte Naiss" dataDxfId="30">
      <calculatedColumnFormula>IF(B2="","",INDEX(Catégorie,MATCH($B2,Dossard,0)))</calculatedColumnFormula>
    </tableColumn>
    <tableColumn id="7" name="Sexe" dataDxfId="29">
      <calculatedColumnFormula>IF(B2="","",INDEX(Sexe,MATCH($B2,Dossard,0)))</calculatedColumnFormula>
    </tableColumn>
    <tableColumn id="8" name="Cat" dataDxfId="28">
      <calculatedColumnFormula>IF(B2="","",INDEX(Cat,MATCH($B2,Dossard,0)))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6" name="Tableau27" displayName="Tableau27" ref="A1:H39" totalsRowShown="0" headerRowDxfId="24" dataDxfId="22" headerRowBorderDxfId="23" tableBorderDxfId="21">
  <tableColumns count="8">
    <tableColumn id="1" name="Clast" dataDxfId="20">
      <calculatedColumnFormula>IF(B2="","",ROW()-1)</calculatedColumnFormula>
    </tableColumn>
    <tableColumn id="2" name="Dossard" dataDxfId="19"/>
    <tableColumn id="3" name="NOM" dataDxfId="18">
      <calculatedColumnFormula>IF(B2="","",INDEX(NOM,MATCH($B2,Dossard,0)))</calculatedColumnFormula>
    </tableColumn>
    <tableColumn id="4" name="PRENOMS" dataDxfId="17">
      <calculatedColumnFormula>IF(B2="","",INDEX(PRENOM,MATCH($B2,Dossard,0)))</calculatedColumnFormula>
    </tableColumn>
    <tableColumn id="5" name="ÉTAB" dataDxfId="16">
      <calculatedColumnFormula>IF(B2="","",INDEX(Classe,MATCH($B2,Dossard,0)))</calculatedColumnFormula>
    </tableColumn>
    <tableColumn id="6" name="Dte Naiss" dataDxfId="15">
      <calculatedColumnFormula>IF(B2="","",INDEX(Catégorie,MATCH($B2,Dossard,0)))</calculatedColumnFormula>
    </tableColumn>
    <tableColumn id="7" name="Sexe" dataDxfId="14">
      <calculatedColumnFormula>IF(B2="","",INDEX(Sexe,MATCH($B2,Dossard,0)))</calculatedColumnFormula>
    </tableColumn>
    <tableColumn id="8" name="Cat" dataDxfId="13">
      <calculatedColumnFormula>IF(B2="","",INDEX(Cat,MATCH($B2,Dossard,0)))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Tableau210" displayName="Tableau210" ref="A1:H47" totalsRowShown="0" headerRowDxfId="11" dataDxfId="9" headerRowBorderDxfId="10" tableBorderDxfId="8">
  <tableColumns count="8">
    <tableColumn id="1" name="Clast" dataDxfId="7">
      <calculatedColumnFormula>IF(B2="","",ROW()-1)</calculatedColumnFormula>
    </tableColumn>
    <tableColumn id="2" name="Dossard" dataDxfId="6"/>
    <tableColumn id="3" name="NOM" dataDxfId="5">
      <calculatedColumnFormula>IF(B2="","",INDEX(NOM,MATCH($B2,Dossard,0)))</calculatedColumnFormula>
    </tableColumn>
    <tableColumn id="4" name="PRENOMS" dataDxfId="4">
      <calculatedColumnFormula>IF(B2="","",INDEX(PRENOM,MATCH($B2,Dossard,0)))</calculatedColumnFormula>
    </tableColumn>
    <tableColumn id="5" name="ÉTAB" dataDxfId="3">
      <calculatedColumnFormula>IF(B2="","",INDEX(Classe,MATCH($B2,Dossard,0)))</calculatedColumnFormula>
    </tableColumn>
    <tableColumn id="6" name="Dte Naiss" dataDxfId="0">
      <calculatedColumnFormula>IF(B2="","",INDEX(Catégorie,MATCH($B2,Dossard,0)))</calculatedColumnFormula>
    </tableColumn>
    <tableColumn id="7" name="Sexe" dataDxfId="2">
      <calculatedColumnFormula>IF(B2="","",INDEX(Sexe,MATCH($B2,Dossard,0)))</calculatedColumnFormula>
    </tableColumn>
    <tableColumn id="8" name="Cat" dataDxfId="1">
      <calculatedColumnFormula>IF(B2="","",INDEX(Cat,MATCH($B2,Dossard,0)))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7" Type="http://schemas.openxmlformats.org/officeDocument/2006/relationships/table" Target="../tables/table8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8.bin"/><Relationship Id="rId5" Type="http://schemas.openxmlformats.org/officeDocument/2006/relationships/oleObject" Target="../embeddings/oleObject27.bin"/><Relationship Id="rId4" Type="http://schemas.openxmlformats.org/officeDocument/2006/relationships/oleObject" Target="../embeddings/oleObject2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9.bin"/><Relationship Id="rId7" Type="http://schemas.openxmlformats.org/officeDocument/2006/relationships/table" Target="../tables/table9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32.bin"/><Relationship Id="rId5" Type="http://schemas.openxmlformats.org/officeDocument/2006/relationships/oleObject" Target="../embeddings/oleObject31.bin"/><Relationship Id="rId4" Type="http://schemas.openxmlformats.org/officeDocument/2006/relationships/oleObject" Target="../embeddings/oleObject3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7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4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7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8.bin"/><Relationship Id="rId5" Type="http://schemas.openxmlformats.org/officeDocument/2006/relationships/oleObject" Target="../embeddings/oleObject7.bin"/><Relationship Id="rId4" Type="http://schemas.openxmlformats.org/officeDocument/2006/relationships/oleObject" Target="../embeddings/oleObject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7" Type="http://schemas.openxmlformats.org/officeDocument/2006/relationships/table" Target="../tables/table4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2.bin"/><Relationship Id="rId5" Type="http://schemas.openxmlformats.org/officeDocument/2006/relationships/oleObject" Target="../embeddings/oleObject11.bin"/><Relationship Id="rId4" Type="http://schemas.openxmlformats.org/officeDocument/2006/relationships/oleObject" Target="../embeddings/oleObject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7" Type="http://schemas.openxmlformats.org/officeDocument/2006/relationships/table" Target="../tables/table5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6.bin"/><Relationship Id="rId5" Type="http://schemas.openxmlformats.org/officeDocument/2006/relationships/oleObject" Target="../embeddings/oleObject15.bin"/><Relationship Id="rId4" Type="http://schemas.openxmlformats.org/officeDocument/2006/relationships/oleObject" Target="../embeddings/oleObject1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7" Type="http://schemas.openxmlformats.org/officeDocument/2006/relationships/table" Target="../tables/table6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0.bin"/><Relationship Id="rId5" Type="http://schemas.openxmlformats.org/officeDocument/2006/relationships/oleObject" Target="../embeddings/oleObject19.bin"/><Relationship Id="rId4" Type="http://schemas.openxmlformats.org/officeDocument/2006/relationships/oleObject" Target="../embeddings/oleObject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7" Type="http://schemas.openxmlformats.org/officeDocument/2006/relationships/table" Target="../tables/table7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4.bin"/><Relationship Id="rId5" Type="http://schemas.openxmlformats.org/officeDocument/2006/relationships/oleObject" Target="../embeddings/oleObject23.bin"/><Relationship Id="rId4" Type="http://schemas.openxmlformats.org/officeDocument/2006/relationships/oleObject" Target="../embeddings/oleObject2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R501"/>
  <sheetViews>
    <sheetView workbookViewId="0">
      <pane ySplit="1" topLeftCell="A316" activePane="bottomLeft" state="frozen"/>
      <selection pane="bottomLeft" activeCell="D42" sqref="D42:D43"/>
    </sheetView>
  </sheetViews>
  <sheetFormatPr baseColWidth="10" defaultColWidth="11.42578125" defaultRowHeight="13.5"/>
  <cols>
    <col min="1" max="1" width="8.28515625" style="38" bestFit="1" customWidth="1"/>
    <col min="2" max="2" width="21.28515625" style="39" bestFit="1" customWidth="1"/>
    <col min="3" max="3" width="38.42578125" style="39" customWidth="1"/>
    <col min="4" max="4" width="11.42578125" style="38"/>
    <col min="5" max="5" width="10.28515625" style="281" bestFit="1" customWidth="1"/>
    <col min="6" max="6" width="5.28515625" style="40" bestFit="1" customWidth="1"/>
    <col min="7" max="7" width="5" style="38" bestFit="1" customWidth="1"/>
    <col min="8" max="8" width="6.140625" style="141" hidden="1" customWidth="1"/>
    <col min="9" max="9" width="6.7109375" style="141" hidden="1" customWidth="1"/>
    <col min="10" max="10" width="3.5703125" style="141" hidden="1" customWidth="1"/>
    <col min="11" max="11" width="3.85546875" style="141" hidden="1" customWidth="1"/>
    <col min="12" max="12" width="4.42578125" style="141" hidden="1" customWidth="1"/>
    <col min="13" max="13" width="4.7109375" style="141" hidden="1" customWidth="1"/>
    <col min="14" max="14" width="4.42578125" style="141" hidden="1" customWidth="1"/>
    <col min="15" max="15" width="4.7109375" style="141" hidden="1" customWidth="1"/>
    <col min="16" max="16" width="9.85546875" style="147" bestFit="1" customWidth="1"/>
    <col min="17" max="17" width="11.42578125" style="38"/>
    <col min="18" max="18" width="15.28515625" style="38" bestFit="1" customWidth="1"/>
    <col min="19" max="16384" width="11.42578125" style="38"/>
  </cols>
  <sheetData>
    <row r="1" spans="1:18" ht="15" customHeight="1" thickBot="1">
      <c r="A1" s="96" t="s">
        <v>2</v>
      </c>
      <c r="B1" s="145" t="s">
        <v>0</v>
      </c>
      <c r="C1" s="145" t="s">
        <v>16</v>
      </c>
      <c r="D1" s="146" t="s">
        <v>24</v>
      </c>
      <c r="E1" s="273" t="s">
        <v>35</v>
      </c>
      <c r="F1" s="96" t="s">
        <v>17</v>
      </c>
      <c r="G1" s="96" t="s">
        <v>18</v>
      </c>
      <c r="H1" s="143" t="s">
        <v>102</v>
      </c>
      <c r="I1" s="143" t="s">
        <v>103</v>
      </c>
      <c r="J1" s="143" t="s">
        <v>33</v>
      </c>
      <c r="K1" s="143" t="s">
        <v>34</v>
      </c>
      <c r="L1" s="143" t="s">
        <v>109</v>
      </c>
      <c r="M1" s="143" t="s">
        <v>110</v>
      </c>
      <c r="N1" s="143" t="s">
        <v>106</v>
      </c>
      <c r="O1" s="143" t="s">
        <v>108</v>
      </c>
      <c r="P1" s="144" t="s">
        <v>117</v>
      </c>
      <c r="Q1" s="204" t="s">
        <v>199</v>
      </c>
      <c r="R1" s="142" t="s">
        <v>113</v>
      </c>
    </row>
    <row r="2" spans="1:18" ht="15" customHeight="1">
      <c r="A2" s="210">
        <v>100</v>
      </c>
      <c r="B2" s="211" t="s">
        <v>200</v>
      </c>
      <c r="C2" s="212" t="s">
        <v>201</v>
      </c>
      <c r="D2" s="213" t="s">
        <v>36</v>
      </c>
      <c r="E2" s="274">
        <v>37759</v>
      </c>
      <c r="F2" s="214" t="s">
        <v>118</v>
      </c>
      <c r="G2" s="215" t="str">
        <f>REPLACE(CHOOSE(MATCH(YEAR($Q$1-E2)-1900,{8;9;10;11;12;14;16;18}),"P 1","P 2","B 1","B 2","M","C","J","S"),2,1,F2)</f>
        <v>BG1</v>
      </c>
      <c r="H2" s="205" t="str">
        <f t="shared" ref="H2:O11" ca="1" si="0">IFERROR(INDEX(INDIRECT("'"&amp;H$1&amp;"'!A:A"),MATCH($A2,INDIRECT("'"&amp;H$1&amp;"'!B:B"),0)),"")</f>
        <v/>
      </c>
      <c r="I2" s="205" t="str">
        <f t="shared" ca="1" si="0"/>
        <v/>
      </c>
      <c r="J2" s="205" t="str">
        <f t="shared" ca="1" si="0"/>
        <v/>
      </c>
      <c r="K2" s="205" t="str">
        <f t="shared" ca="1" si="0"/>
        <v/>
      </c>
      <c r="L2" s="205" t="str">
        <f t="shared" ca="1" si="0"/>
        <v/>
      </c>
      <c r="M2" s="205" t="str">
        <f t="shared" ca="1" si="0"/>
        <v/>
      </c>
      <c r="N2" s="205" t="str">
        <f t="shared" ca="1" si="0"/>
        <v/>
      </c>
      <c r="O2" s="205">
        <f t="shared" ca="1" si="0"/>
        <v>7</v>
      </c>
      <c r="P2" s="206">
        <f t="shared" ref="P2:P65" ca="1" si="1">IF(SUM(H2:O2)=0,"",SUM(H2:O2))</f>
        <v>7</v>
      </c>
      <c r="Q2" s="202"/>
      <c r="R2" s="207" t="s">
        <v>32</v>
      </c>
    </row>
    <row r="3" spans="1:18" ht="15" customHeight="1">
      <c r="A3" s="216">
        <v>101</v>
      </c>
      <c r="B3" s="217" t="s">
        <v>202</v>
      </c>
      <c r="C3" s="218" t="s">
        <v>203</v>
      </c>
      <c r="D3" s="219" t="s">
        <v>36</v>
      </c>
      <c r="E3" s="275">
        <v>37803</v>
      </c>
      <c r="F3" s="220" t="s">
        <v>118</v>
      </c>
      <c r="G3" s="215" t="str">
        <f>REPLACE(CHOOSE(MATCH(YEAR($Q$1-E3)-1900,{8;9;10;11;12;14;16;18}),"P 1","P 2","B 1","B 2","M","C","J","S"),2,1,F3)</f>
        <v>BG1</v>
      </c>
      <c r="H3" s="205" t="str">
        <f t="shared" ca="1" si="0"/>
        <v/>
      </c>
      <c r="I3" s="205" t="str">
        <f t="shared" ca="1" si="0"/>
        <v/>
      </c>
      <c r="J3" s="205" t="str">
        <f t="shared" ca="1" si="0"/>
        <v/>
      </c>
      <c r="K3" s="205" t="str">
        <f t="shared" ca="1" si="0"/>
        <v/>
      </c>
      <c r="L3" s="205" t="str">
        <f t="shared" ca="1" si="0"/>
        <v/>
      </c>
      <c r="M3" s="205" t="str">
        <f t="shared" ca="1" si="0"/>
        <v/>
      </c>
      <c r="N3" s="205" t="str">
        <f t="shared" ca="1" si="0"/>
        <v/>
      </c>
      <c r="O3" s="205">
        <f t="shared" ca="1" si="0"/>
        <v>27</v>
      </c>
      <c r="P3" s="77">
        <f t="shared" ca="1" si="1"/>
        <v>27</v>
      </c>
      <c r="Q3" s="201"/>
      <c r="R3" s="208" t="s">
        <v>19</v>
      </c>
    </row>
    <row r="4" spans="1:18" ht="15" customHeight="1">
      <c r="A4" s="216">
        <v>102</v>
      </c>
      <c r="B4" s="217" t="s">
        <v>204</v>
      </c>
      <c r="C4" s="218" t="s">
        <v>205</v>
      </c>
      <c r="D4" s="219" t="s">
        <v>36</v>
      </c>
      <c r="E4" s="275">
        <v>37807</v>
      </c>
      <c r="F4" s="220" t="s">
        <v>118</v>
      </c>
      <c r="G4" s="215" t="str">
        <f>REPLACE(CHOOSE(MATCH(YEAR($Q$1-E4)-1900,{8;9;10;11;12;14;16;18}),"P 1","P 2","B 1","B 2","M","C","J","S"),2,1,F4)</f>
        <v>BG1</v>
      </c>
      <c r="H4" s="205" t="str">
        <f t="shared" ca="1" si="0"/>
        <v/>
      </c>
      <c r="I4" s="205" t="str">
        <f t="shared" ca="1" si="0"/>
        <v/>
      </c>
      <c r="J4" s="205" t="str">
        <f t="shared" ca="1" si="0"/>
        <v/>
      </c>
      <c r="K4" s="205" t="str">
        <f t="shared" ca="1" si="0"/>
        <v/>
      </c>
      <c r="L4" s="205" t="str">
        <f t="shared" ca="1" si="0"/>
        <v/>
      </c>
      <c r="M4" s="205" t="str">
        <f t="shared" ca="1" si="0"/>
        <v/>
      </c>
      <c r="N4" s="205" t="str">
        <f t="shared" ca="1" si="0"/>
        <v/>
      </c>
      <c r="O4" s="205">
        <f t="shared" ca="1" si="0"/>
        <v>21</v>
      </c>
      <c r="P4" s="77">
        <f t="shared" ca="1" si="1"/>
        <v>21</v>
      </c>
      <c r="Q4" s="201"/>
      <c r="R4" s="208" t="s">
        <v>37</v>
      </c>
    </row>
    <row r="5" spans="1:18" ht="15" customHeight="1">
      <c r="A5" s="216">
        <v>103</v>
      </c>
      <c r="B5" s="217" t="s">
        <v>195</v>
      </c>
      <c r="C5" s="218" t="s">
        <v>206</v>
      </c>
      <c r="D5" s="219" t="s">
        <v>36</v>
      </c>
      <c r="E5" s="275">
        <v>37457</v>
      </c>
      <c r="F5" s="220" t="s">
        <v>118</v>
      </c>
      <c r="G5" s="215" t="str">
        <f>REPLACE(CHOOSE(MATCH(YEAR($Q$1-E5)-1900,{8;9;10;11;12;14;16;18}),"P 1","P 2","B 1","B 2","M","C","J","S"),2,1,F5)</f>
        <v>BG2</v>
      </c>
      <c r="H5" s="205" t="str">
        <f t="shared" ca="1" si="0"/>
        <v/>
      </c>
      <c r="I5" s="205" t="str">
        <f t="shared" ca="1" si="0"/>
        <v/>
      </c>
      <c r="J5" s="205" t="str">
        <f t="shared" ca="1" si="0"/>
        <v/>
      </c>
      <c r="K5" s="205" t="str">
        <f t="shared" ca="1" si="0"/>
        <v/>
      </c>
      <c r="L5" s="205" t="str">
        <f t="shared" ca="1" si="0"/>
        <v/>
      </c>
      <c r="M5" s="205">
        <f t="shared" ca="1" si="0"/>
        <v>21</v>
      </c>
      <c r="N5" s="205" t="str">
        <f t="shared" ca="1" si="0"/>
        <v/>
      </c>
      <c r="O5" s="205" t="str">
        <f t="shared" ca="1" si="0"/>
        <v/>
      </c>
      <c r="P5" s="77">
        <f t="shared" ca="1" si="1"/>
        <v>21</v>
      </c>
      <c r="Q5" s="201"/>
      <c r="R5" s="208" t="s">
        <v>88</v>
      </c>
    </row>
    <row r="6" spans="1:18" ht="15" customHeight="1">
      <c r="A6" s="216">
        <v>104</v>
      </c>
      <c r="B6" s="217" t="s">
        <v>207</v>
      </c>
      <c r="C6" s="218" t="s">
        <v>147</v>
      </c>
      <c r="D6" s="219" t="s">
        <v>36</v>
      </c>
      <c r="E6" s="275">
        <v>37654</v>
      </c>
      <c r="F6" s="220" t="s">
        <v>118</v>
      </c>
      <c r="G6" s="215" t="str">
        <f>REPLACE(CHOOSE(MATCH(YEAR($Q$1-E6)-1900,{8;9;10;11;12;14;16;18}),"P 1","P 2","B 1","B 2","M","C","J","S"),2,1,F6)</f>
        <v>BG1</v>
      </c>
      <c r="H6" s="205" t="str">
        <f t="shared" ca="1" si="0"/>
        <v/>
      </c>
      <c r="I6" s="205" t="str">
        <f t="shared" ca="1" si="0"/>
        <v/>
      </c>
      <c r="J6" s="205" t="str">
        <f t="shared" ca="1" si="0"/>
        <v/>
      </c>
      <c r="K6" s="205" t="str">
        <f t="shared" ca="1" si="0"/>
        <v/>
      </c>
      <c r="L6" s="205" t="str">
        <f t="shared" ca="1" si="0"/>
        <v/>
      </c>
      <c r="M6" s="205" t="str">
        <f t="shared" ca="1" si="0"/>
        <v/>
      </c>
      <c r="N6" s="205" t="str">
        <f t="shared" ca="1" si="0"/>
        <v/>
      </c>
      <c r="O6" s="205">
        <f t="shared" ca="1" si="0"/>
        <v>14</v>
      </c>
      <c r="P6" s="77">
        <f t="shared" ca="1" si="1"/>
        <v>14</v>
      </c>
      <c r="Q6" s="201"/>
      <c r="R6" s="208" t="s">
        <v>36</v>
      </c>
    </row>
    <row r="7" spans="1:18" ht="15" customHeight="1" thickBot="1">
      <c r="A7" s="216">
        <v>105</v>
      </c>
      <c r="B7" s="217" t="s">
        <v>54</v>
      </c>
      <c r="C7" s="218" t="s">
        <v>208</v>
      </c>
      <c r="D7" s="219" t="s">
        <v>36</v>
      </c>
      <c r="E7" s="275">
        <v>37700</v>
      </c>
      <c r="F7" s="220" t="s">
        <v>118</v>
      </c>
      <c r="G7" s="215" t="str">
        <f>REPLACE(CHOOSE(MATCH(YEAR($Q$1-E7)-1900,{8;9;10;11;12;14;16;18}),"P 1","P 2","B 1","B 2","M","C","J","S"),2,1,F7)</f>
        <v>BG1</v>
      </c>
      <c r="H7" s="205" t="str">
        <f t="shared" ca="1" si="0"/>
        <v/>
      </c>
      <c r="I7" s="205" t="str">
        <f t="shared" ca="1" si="0"/>
        <v/>
      </c>
      <c r="J7" s="205" t="str">
        <f t="shared" ca="1" si="0"/>
        <v/>
      </c>
      <c r="K7" s="205" t="str">
        <f t="shared" ca="1" si="0"/>
        <v/>
      </c>
      <c r="L7" s="205" t="str">
        <f t="shared" ca="1" si="0"/>
        <v/>
      </c>
      <c r="M7" s="205" t="str">
        <f t="shared" ca="1" si="0"/>
        <v/>
      </c>
      <c r="N7" s="205" t="str">
        <f t="shared" ca="1" si="0"/>
        <v/>
      </c>
      <c r="O7" s="205">
        <f t="shared" ca="1" si="0"/>
        <v>30</v>
      </c>
      <c r="P7" s="77">
        <f t="shared" ca="1" si="1"/>
        <v>30</v>
      </c>
      <c r="Q7" s="201"/>
      <c r="R7" s="209" t="s">
        <v>23</v>
      </c>
    </row>
    <row r="8" spans="1:18" ht="15" customHeight="1">
      <c r="A8" s="216">
        <v>106</v>
      </c>
      <c r="B8" s="217" t="s">
        <v>67</v>
      </c>
      <c r="C8" s="218" t="s">
        <v>209</v>
      </c>
      <c r="D8" s="219" t="s">
        <v>36</v>
      </c>
      <c r="E8" s="275">
        <v>37281</v>
      </c>
      <c r="F8" s="220" t="s">
        <v>118</v>
      </c>
      <c r="G8" s="215" t="str">
        <f>REPLACE(CHOOSE(MATCH(YEAR($Q$1-E8)-1900,{8;9;10;11;12;14;16;18}),"P 1","P 2","B 1","B 2","M","C","J","S"),2,1,F8)</f>
        <v>BG2</v>
      </c>
      <c r="H8" s="205" t="str">
        <f t="shared" ca="1" si="0"/>
        <v/>
      </c>
      <c r="I8" s="205" t="str">
        <f t="shared" ca="1" si="0"/>
        <v/>
      </c>
      <c r="J8" s="205" t="str">
        <f t="shared" ca="1" si="0"/>
        <v/>
      </c>
      <c r="K8" s="205" t="str">
        <f t="shared" ca="1" si="0"/>
        <v/>
      </c>
      <c r="L8" s="205" t="str">
        <f t="shared" ca="1" si="0"/>
        <v/>
      </c>
      <c r="M8" s="205">
        <f t="shared" ca="1" si="0"/>
        <v>23</v>
      </c>
      <c r="N8" s="205" t="str">
        <f t="shared" ca="1" si="0"/>
        <v/>
      </c>
      <c r="O8" s="205" t="str">
        <f t="shared" ca="1" si="0"/>
        <v/>
      </c>
      <c r="P8" s="77">
        <f t="shared" ca="1" si="1"/>
        <v>23</v>
      </c>
      <c r="Q8" s="201"/>
    </row>
    <row r="9" spans="1:18" ht="15" customHeight="1">
      <c r="A9" s="216">
        <v>107</v>
      </c>
      <c r="B9" s="217" t="s">
        <v>210</v>
      </c>
      <c r="C9" s="218" t="s">
        <v>198</v>
      </c>
      <c r="D9" s="219" t="s">
        <v>36</v>
      </c>
      <c r="E9" s="275">
        <v>37807</v>
      </c>
      <c r="F9" s="220" t="s">
        <v>118</v>
      </c>
      <c r="G9" s="215" t="str">
        <f>REPLACE(CHOOSE(MATCH(YEAR($Q$1-E9)-1900,{8;9;10;11;12;14;16;18}),"P 1","P 2","B 1","B 2","M","C","J","S"),2,1,F9)</f>
        <v>BG1</v>
      </c>
      <c r="H9" s="205" t="str">
        <f t="shared" ca="1" si="0"/>
        <v/>
      </c>
      <c r="I9" s="205" t="str">
        <f t="shared" ca="1" si="0"/>
        <v/>
      </c>
      <c r="J9" s="205" t="str">
        <f t="shared" ca="1" si="0"/>
        <v/>
      </c>
      <c r="K9" s="205" t="str">
        <f t="shared" ca="1" si="0"/>
        <v/>
      </c>
      <c r="L9" s="205" t="str">
        <f t="shared" ca="1" si="0"/>
        <v/>
      </c>
      <c r="M9" s="205" t="str">
        <f t="shared" ca="1" si="0"/>
        <v/>
      </c>
      <c r="N9" s="205" t="str">
        <f t="shared" ca="1" si="0"/>
        <v/>
      </c>
      <c r="O9" s="205">
        <f t="shared" ca="1" si="0"/>
        <v>28</v>
      </c>
      <c r="P9" s="77">
        <f t="shared" ca="1" si="1"/>
        <v>28</v>
      </c>
      <c r="Q9" s="201"/>
    </row>
    <row r="10" spans="1:18" ht="15" customHeight="1">
      <c r="A10" s="216">
        <v>108</v>
      </c>
      <c r="B10" s="217" t="s">
        <v>211</v>
      </c>
      <c r="C10" s="218" t="s">
        <v>87</v>
      </c>
      <c r="D10" s="219" t="s">
        <v>36</v>
      </c>
      <c r="E10" s="275">
        <v>37770</v>
      </c>
      <c r="F10" s="220" t="s">
        <v>118</v>
      </c>
      <c r="G10" s="215" t="str">
        <f>REPLACE(CHOOSE(MATCH(YEAR($Q$1-E10)-1900,{8;9;10;11;12;14;16;18}),"P 1","P 2","B 1","B 2","M","C","J","S"),2,1,F10)</f>
        <v>BG1</v>
      </c>
      <c r="H10" s="205" t="str">
        <f t="shared" ca="1" si="0"/>
        <v/>
      </c>
      <c r="I10" s="205" t="str">
        <f t="shared" ca="1" si="0"/>
        <v/>
      </c>
      <c r="J10" s="205" t="str">
        <f t="shared" ca="1" si="0"/>
        <v/>
      </c>
      <c r="K10" s="205" t="str">
        <f t="shared" ca="1" si="0"/>
        <v/>
      </c>
      <c r="L10" s="205" t="str">
        <f t="shared" ca="1" si="0"/>
        <v/>
      </c>
      <c r="M10" s="205" t="str">
        <f t="shared" ca="1" si="0"/>
        <v/>
      </c>
      <c r="N10" s="205" t="str">
        <f t="shared" ca="1" si="0"/>
        <v/>
      </c>
      <c r="O10" s="205">
        <f t="shared" ca="1" si="0"/>
        <v>39</v>
      </c>
      <c r="P10" s="77">
        <f t="shared" ca="1" si="1"/>
        <v>39</v>
      </c>
      <c r="Q10" s="201"/>
    </row>
    <row r="11" spans="1:18" ht="15" customHeight="1">
      <c r="A11" s="216">
        <v>109</v>
      </c>
      <c r="B11" s="217" t="s">
        <v>212</v>
      </c>
      <c r="C11" s="218" t="s">
        <v>213</v>
      </c>
      <c r="D11" s="219" t="s">
        <v>36</v>
      </c>
      <c r="E11" s="275">
        <v>37447</v>
      </c>
      <c r="F11" s="220" t="s">
        <v>118</v>
      </c>
      <c r="G11" s="215" t="str">
        <f>REPLACE(CHOOSE(MATCH(YEAR($Q$1-E11)-1900,{8;9;10;11;12;14;16;18}),"P 1","P 2","B 1","B 2","M","C","J","S"),2,1,F11)</f>
        <v>BG2</v>
      </c>
      <c r="H11" s="205" t="str">
        <f t="shared" ca="1" si="0"/>
        <v/>
      </c>
      <c r="I11" s="205" t="str">
        <f t="shared" ca="1" si="0"/>
        <v/>
      </c>
      <c r="J11" s="205" t="str">
        <f t="shared" ca="1" si="0"/>
        <v/>
      </c>
      <c r="K11" s="205" t="str">
        <f t="shared" ca="1" si="0"/>
        <v/>
      </c>
      <c r="L11" s="205" t="str">
        <f t="shared" ca="1" si="0"/>
        <v/>
      </c>
      <c r="M11" s="205">
        <f t="shared" ca="1" si="0"/>
        <v>16</v>
      </c>
      <c r="N11" s="205" t="str">
        <f t="shared" ca="1" si="0"/>
        <v/>
      </c>
      <c r="O11" s="205" t="str">
        <f t="shared" ca="1" si="0"/>
        <v/>
      </c>
      <c r="P11" s="77">
        <f t="shared" ca="1" si="1"/>
        <v>16</v>
      </c>
      <c r="Q11" s="201"/>
    </row>
    <row r="12" spans="1:18" ht="15" customHeight="1">
      <c r="A12" s="216">
        <v>110</v>
      </c>
      <c r="B12" s="217" t="s">
        <v>214</v>
      </c>
      <c r="C12" s="218" t="s">
        <v>215</v>
      </c>
      <c r="D12" s="219" t="s">
        <v>36</v>
      </c>
      <c r="E12" s="275">
        <v>37627</v>
      </c>
      <c r="F12" s="220" t="s">
        <v>15</v>
      </c>
      <c r="G12" s="215" t="str">
        <f>REPLACE(CHOOSE(MATCH(YEAR($Q$1-E12)-1900,{8;9;10;11;12;14;16;18}),"P 1","P 2","B 1","B 2","M","C","J","S"),2,1,F12)</f>
        <v>BF1</v>
      </c>
      <c r="H12" s="205" t="str">
        <f t="shared" ref="H12:O21" ca="1" si="2">IFERROR(INDEX(INDIRECT("'"&amp;H$1&amp;"'!A:A"),MATCH($A12,INDIRECT("'"&amp;H$1&amp;"'!B:B"),0)),"")</f>
        <v/>
      </c>
      <c r="I12" s="205" t="str">
        <f t="shared" ca="1" si="2"/>
        <v/>
      </c>
      <c r="J12" s="205" t="str">
        <f t="shared" ca="1" si="2"/>
        <v/>
      </c>
      <c r="K12" s="205" t="str">
        <f t="shared" ca="1" si="2"/>
        <v/>
      </c>
      <c r="L12" s="205" t="str">
        <f t="shared" ca="1" si="2"/>
        <v/>
      </c>
      <c r="M12" s="205" t="str">
        <f t="shared" ca="1" si="2"/>
        <v/>
      </c>
      <c r="N12" s="205">
        <f t="shared" ca="1" si="2"/>
        <v>23</v>
      </c>
      <c r="O12" s="205" t="str">
        <f t="shared" ca="1" si="2"/>
        <v/>
      </c>
      <c r="P12" s="77">
        <f t="shared" ca="1" si="1"/>
        <v>23</v>
      </c>
      <c r="Q12" s="201"/>
    </row>
    <row r="13" spans="1:18" ht="15" customHeight="1">
      <c r="A13" s="216">
        <v>111</v>
      </c>
      <c r="B13" s="217" t="s">
        <v>54</v>
      </c>
      <c r="C13" s="218" t="s">
        <v>216</v>
      </c>
      <c r="D13" s="219" t="s">
        <v>36</v>
      </c>
      <c r="E13" s="275">
        <v>37679</v>
      </c>
      <c r="F13" s="220" t="s">
        <v>15</v>
      </c>
      <c r="G13" s="215" t="str">
        <f>REPLACE(CHOOSE(MATCH(YEAR($Q$1-E13)-1900,{8;9;10;11;12;14;16;18}),"P 1","P 2","B 1","B 2","M","C","J","S"),2,1,F13)</f>
        <v>BF1</v>
      </c>
      <c r="H13" s="205" t="str">
        <f t="shared" ca="1" si="2"/>
        <v/>
      </c>
      <c r="I13" s="205" t="str">
        <f t="shared" ca="1" si="2"/>
        <v/>
      </c>
      <c r="J13" s="205" t="str">
        <f t="shared" ca="1" si="2"/>
        <v/>
      </c>
      <c r="K13" s="205" t="str">
        <f t="shared" ca="1" si="2"/>
        <v/>
      </c>
      <c r="L13" s="205" t="str">
        <f t="shared" ca="1" si="2"/>
        <v/>
      </c>
      <c r="M13" s="205" t="str">
        <f t="shared" ca="1" si="2"/>
        <v/>
      </c>
      <c r="N13" s="205">
        <f t="shared" ca="1" si="2"/>
        <v>4</v>
      </c>
      <c r="O13" s="205" t="str">
        <f t="shared" ca="1" si="2"/>
        <v/>
      </c>
      <c r="P13" s="77">
        <f t="shared" ca="1" si="1"/>
        <v>4</v>
      </c>
      <c r="Q13" s="201"/>
    </row>
    <row r="14" spans="1:18" ht="15" customHeight="1">
      <c r="A14" s="216">
        <v>112</v>
      </c>
      <c r="B14" s="217" t="s">
        <v>217</v>
      </c>
      <c r="C14" s="218" t="s">
        <v>218</v>
      </c>
      <c r="D14" s="219" t="s">
        <v>36</v>
      </c>
      <c r="E14" s="275">
        <v>37878</v>
      </c>
      <c r="F14" s="220" t="s">
        <v>15</v>
      </c>
      <c r="G14" s="215" t="str">
        <f>REPLACE(CHOOSE(MATCH(YEAR($Q$1-E14)-1900,{8;9;10;11;12;14;16;18}),"P 1","P 2","B 1","B 2","M","C","J","S"),2,1,F14)</f>
        <v>BF1</v>
      </c>
      <c r="H14" s="205" t="str">
        <f t="shared" ca="1" si="2"/>
        <v/>
      </c>
      <c r="I14" s="205" t="str">
        <f t="shared" ca="1" si="2"/>
        <v/>
      </c>
      <c r="J14" s="205" t="str">
        <f t="shared" ca="1" si="2"/>
        <v/>
      </c>
      <c r="K14" s="205" t="str">
        <f t="shared" ca="1" si="2"/>
        <v/>
      </c>
      <c r="L14" s="205" t="str">
        <f t="shared" ca="1" si="2"/>
        <v/>
      </c>
      <c r="M14" s="205" t="str">
        <f t="shared" ca="1" si="2"/>
        <v/>
      </c>
      <c r="N14" s="205">
        <f t="shared" ca="1" si="2"/>
        <v>17</v>
      </c>
      <c r="O14" s="205" t="str">
        <f t="shared" ca="1" si="2"/>
        <v/>
      </c>
      <c r="P14" s="77">
        <f t="shared" ca="1" si="1"/>
        <v>17</v>
      </c>
      <c r="Q14" s="201"/>
    </row>
    <row r="15" spans="1:18" ht="15" customHeight="1">
      <c r="A15" s="216">
        <v>113</v>
      </c>
      <c r="B15" s="217" t="s">
        <v>121</v>
      </c>
      <c r="C15" s="218" t="s">
        <v>141</v>
      </c>
      <c r="D15" s="219" t="s">
        <v>36</v>
      </c>
      <c r="E15" s="275">
        <v>37357</v>
      </c>
      <c r="F15" s="220" t="s">
        <v>15</v>
      </c>
      <c r="G15" s="215" t="str">
        <f>REPLACE(CHOOSE(MATCH(YEAR($Q$1-E15)-1900,{8;9;10;11;12;14;16;18}),"P 1","P 2","B 1","B 2","M","C","J","S"),2,1,F15)</f>
        <v>BF2</v>
      </c>
      <c r="H15" s="205" t="str">
        <f t="shared" ca="1" si="2"/>
        <v/>
      </c>
      <c r="I15" s="205" t="str">
        <f t="shared" ca="1" si="2"/>
        <v/>
      </c>
      <c r="J15" s="205" t="str">
        <f t="shared" ca="1" si="2"/>
        <v/>
      </c>
      <c r="K15" s="205" t="str">
        <f t="shared" ca="1" si="2"/>
        <v/>
      </c>
      <c r="L15" s="205">
        <f t="shared" ca="1" si="2"/>
        <v>8</v>
      </c>
      <c r="M15" s="205" t="str">
        <f t="shared" ca="1" si="2"/>
        <v/>
      </c>
      <c r="N15" s="205" t="str">
        <f t="shared" ca="1" si="2"/>
        <v/>
      </c>
      <c r="O15" s="205" t="str">
        <f t="shared" ca="1" si="2"/>
        <v/>
      </c>
      <c r="P15" s="77">
        <f t="shared" ca="1" si="1"/>
        <v>8</v>
      </c>
      <c r="Q15" s="201"/>
    </row>
    <row r="16" spans="1:18" ht="15" customHeight="1">
      <c r="A16" s="216">
        <v>114</v>
      </c>
      <c r="B16" s="217" t="s">
        <v>219</v>
      </c>
      <c r="C16" s="218" t="s">
        <v>220</v>
      </c>
      <c r="D16" s="219" t="s">
        <v>36</v>
      </c>
      <c r="E16" s="275">
        <v>37460</v>
      </c>
      <c r="F16" s="220" t="s">
        <v>15</v>
      </c>
      <c r="G16" s="215" t="str">
        <f>REPLACE(CHOOSE(MATCH(YEAR($Q$1-E16)-1900,{8;9;10;11;12;14;16;18}),"P 1","P 2","B 1","B 2","M","C","J","S"),2,1,F16)</f>
        <v>BF2</v>
      </c>
      <c r="H16" s="205" t="str">
        <f t="shared" ca="1" si="2"/>
        <v/>
      </c>
      <c r="I16" s="205" t="str">
        <f t="shared" ca="1" si="2"/>
        <v/>
      </c>
      <c r="J16" s="205" t="str">
        <f t="shared" ca="1" si="2"/>
        <v/>
      </c>
      <c r="K16" s="205" t="str">
        <f t="shared" ca="1" si="2"/>
        <v/>
      </c>
      <c r="L16" s="205">
        <f t="shared" ca="1" si="2"/>
        <v>6</v>
      </c>
      <c r="M16" s="205" t="str">
        <f t="shared" ca="1" si="2"/>
        <v/>
      </c>
      <c r="N16" s="205" t="str">
        <f t="shared" ca="1" si="2"/>
        <v/>
      </c>
      <c r="O16" s="205" t="str">
        <f t="shared" ca="1" si="2"/>
        <v/>
      </c>
      <c r="P16" s="77">
        <f t="shared" ca="1" si="1"/>
        <v>6</v>
      </c>
      <c r="Q16" s="201"/>
    </row>
    <row r="17" spans="1:17" ht="15" customHeight="1">
      <c r="A17" s="216">
        <v>115</v>
      </c>
      <c r="B17" s="217" t="s">
        <v>120</v>
      </c>
      <c r="C17" s="218" t="s">
        <v>140</v>
      </c>
      <c r="D17" s="219" t="s">
        <v>36</v>
      </c>
      <c r="E17" s="275">
        <v>37427</v>
      </c>
      <c r="F17" s="220" t="s">
        <v>15</v>
      </c>
      <c r="G17" s="215" t="str">
        <f>REPLACE(CHOOSE(MATCH(YEAR($Q$1-E17)-1900,{8;9;10;11;12;14;16;18}),"P 1","P 2","B 1","B 2","M","C","J","S"),2,1,F17)</f>
        <v>BF2</v>
      </c>
      <c r="H17" s="205" t="str">
        <f t="shared" ca="1" si="2"/>
        <v/>
      </c>
      <c r="I17" s="205" t="str">
        <f t="shared" ca="1" si="2"/>
        <v/>
      </c>
      <c r="J17" s="205" t="str">
        <f t="shared" ca="1" si="2"/>
        <v/>
      </c>
      <c r="K17" s="205" t="str">
        <f t="shared" ca="1" si="2"/>
        <v/>
      </c>
      <c r="L17" s="205">
        <f t="shared" ca="1" si="2"/>
        <v>9</v>
      </c>
      <c r="M17" s="205" t="str">
        <f t="shared" ca="1" si="2"/>
        <v/>
      </c>
      <c r="N17" s="205" t="str">
        <f t="shared" ca="1" si="2"/>
        <v/>
      </c>
      <c r="O17" s="205" t="str">
        <f t="shared" ca="1" si="2"/>
        <v/>
      </c>
      <c r="P17" s="77">
        <f t="shared" ca="1" si="1"/>
        <v>9</v>
      </c>
      <c r="Q17" s="201"/>
    </row>
    <row r="18" spans="1:17" ht="15" customHeight="1">
      <c r="A18" s="216">
        <v>116</v>
      </c>
      <c r="B18" s="217" t="s">
        <v>54</v>
      </c>
      <c r="C18" s="218" t="s">
        <v>58</v>
      </c>
      <c r="D18" s="219" t="s">
        <v>36</v>
      </c>
      <c r="E18" s="275">
        <v>36316</v>
      </c>
      <c r="F18" s="220" t="s">
        <v>118</v>
      </c>
      <c r="G18" s="215" t="str">
        <f>REPLACE(CHOOSE(MATCH(YEAR($Q$1-E18)-1900,{8;9;10;11;12;14;16;18}),"P 1","P 2","B 1","B 2","M","C","J","S"),2,1,F18)</f>
        <v>CG</v>
      </c>
      <c r="H18" s="205" t="str">
        <f t="shared" ca="1" si="2"/>
        <v/>
      </c>
      <c r="I18" s="205">
        <f t="shared" ca="1" si="2"/>
        <v>10</v>
      </c>
      <c r="J18" s="205" t="str">
        <f t="shared" ca="1" si="2"/>
        <v/>
      </c>
      <c r="K18" s="205" t="str">
        <f t="shared" ca="1" si="2"/>
        <v/>
      </c>
      <c r="L18" s="205" t="str">
        <f t="shared" ca="1" si="2"/>
        <v/>
      </c>
      <c r="M18" s="205" t="str">
        <f t="shared" ca="1" si="2"/>
        <v/>
      </c>
      <c r="N18" s="205" t="str">
        <f t="shared" ca="1" si="2"/>
        <v/>
      </c>
      <c r="O18" s="205" t="str">
        <f t="shared" ca="1" si="2"/>
        <v/>
      </c>
      <c r="P18" s="77">
        <f t="shared" ca="1" si="1"/>
        <v>10</v>
      </c>
      <c r="Q18" s="201"/>
    </row>
    <row r="19" spans="1:17" ht="15" customHeight="1">
      <c r="A19" s="216">
        <v>117</v>
      </c>
      <c r="B19" s="217" t="s">
        <v>214</v>
      </c>
      <c r="C19" s="218" t="s">
        <v>221</v>
      </c>
      <c r="D19" s="219" t="s">
        <v>36</v>
      </c>
      <c r="E19" s="275">
        <v>36808</v>
      </c>
      <c r="F19" s="220" t="s">
        <v>118</v>
      </c>
      <c r="G19" s="215" t="str">
        <f>REPLACE(CHOOSE(MATCH(YEAR($Q$1-E19)-1900,{8;9;10;11;12;14;16;18}),"P 1","P 2","B 1","B 2","M","C","J","S"),2,1,F19)</f>
        <v>MG</v>
      </c>
      <c r="H19" s="205" t="str">
        <f t="shared" ca="1" si="2"/>
        <v/>
      </c>
      <c r="I19" s="205" t="str">
        <f t="shared" ca="1" si="2"/>
        <v/>
      </c>
      <c r="J19" s="205" t="str">
        <f t="shared" ca="1" si="2"/>
        <v/>
      </c>
      <c r="K19" s="205">
        <f t="shared" ca="1" si="2"/>
        <v>39</v>
      </c>
      <c r="L19" s="205" t="str">
        <f t="shared" ca="1" si="2"/>
        <v/>
      </c>
      <c r="M19" s="205" t="str">
        <f t="shared" ca="1" si="2"/>
        <v/>
      </c>
      <c r="N19" s="205" t="str">
        <f t="shared" ca="1" si="2"/>
        <v/>
      </c>
      <c r="O19" s="205" t="str">
        <f t="shared" ca="1" si="2"/>
        <v/>
      </c>
      <c r="P19" s="77">
        <f t="shared" ca="1" si="1"/>
        <v>39</v>
      </c>
      <c r="Q19" s="201"/>
    </row>
    <row r="20" spans="1:17" ht="15" customHeight="1">
      <c r="A20" s="216">
        <v>118</v>
      </c>
      <c r="B20" s="217" t="s">
        <v>122</v>
      </c>
      <c r="C20" s="218" t="s">
        <v>142</v>
      </c>
      <c r="D20" s="219" t="s">
        <v>36</v>
      </c>
      <c r="E20" s="275">
        <v>37062</v>
      </c>
      <c r="F20" s="220" t="s">
        <v>118</v>
      </c>
      <c r="G20" s="215" t="str">
        <f>REPLACE(CHOOSE(MATCH(YEAR($Q$1-E20)-1900,{8;9;10;11;12;14;16;18}),"P 1","P 2","B 1","B 2","M","C","J","S"),2,1,F20)</f>
        <v>MG</v>
      </c>
      <c r="H20" s="205" t="str">
        <f t="shared" ca="1" si="2"/>
        <v/>
      </c>
      <c r="I20" s="205" t="str">
        <f t="shared" ca="1" si="2"/>
        <v/>
      </c>
      <c r="J20" s="205" t="str">
        <f t="shared" ca="1" si="2"/>
        <v/>
      </c>
      <c r="K20" s="205" t="str">
        <f t="shared" ca="1" si="2"/>
        <v/>
      </c>
      <c r="L20" s="205" t="str">
        <f t="shared" ca="1" si="2"/>
        <v/>
      </c>
      <c r="M20" s="205" t="str">
        <f t="shared" ca="1" si="2"/>
        <v/>
      </c>
      <c r="N20" s="205" t="str">
        <f t="shared" ca="1" si="2"/>
        <v/>
      </c>
      <c r="O20" s="205" t="str">
        <f t="shared" ca="1" si="2"/>
        <v/>
      </c>
      <c r="P20" s="77" t="str">
        <f t="shared" ca="1" si="1"/>
        <v/>
      </c>
      <c r="Q20" s="201"/>
    </row>
    <row r="21" spans="1:17" ht="15" customHeight="1">
      <c r="A21" s="216">
        <v>119</v>
      </c>
      <c r="B21" s="217" t="s">
        <v>193</v>
      </c>
      <c r="C21" s="218" t="s">
        <v>222</v>
      </c>
      <c r="D21" s="219" t="s">
        <v>36</v>
      </c>
      <c r="E21" s="275">
        <v>36392</v>
      </c>
      <c r="F21" s="220" t="s">
        <v>118</v>
      </c>
      <c r="G21" s="215" t="str">
        <f>REPLACE(CHOOSE(MATCH(YEAR($Q$1-E21)-1900,{8;9;10;11;12;14;16;18}),"P 1","P 2","B 1","B 2","M","C","J","S"),2,1,F21)</f>
        <v>CG</v>
      </c>
      <c r="H21" s="205" t="str">
        <f t="shared" ca="1" si="2"/>
        <v/>
      </c>
      <c r="I21" s="205">
        <f t="shared" ca="1" si="2"/>
        <v>15</v>
      </c>
      <c r="J21" s="205" t="str">
        <f t="shared" ca="1" si="2"/>
        <v/>
      </c>
      <c r="K21" s="205" t="str">
        <f t="shared" ca="1" si="2"/>
        <v/>
      </c>
      <c r="L21" s="205" t="str">
        <f t="shared" ca="1" si="2"/>
        <v/>
      </c>
      <c r="M21" s="205" t="str">
        <f t="shared" ca="1" si="2"/>
        <v/>
      </c>
      <c r="N21" s="205" t="str">
        <f t="shared" ca="1" si="2"/>
        <v/>
      </c>
      <c r="O21" s="205" t="str">
        <f t="shared" ca="1" si="2"/>
        <v/>
      </c>
      <c r="P21" s="77">
        <f t="shared" ca="1" si="1"/>
        <v>15</v>
      </c>
      <c r="Q21" s="201"/>
    </row>
    <row r="22" spans="1:17" ht="15" customHeight="1">
      <c r="A22" s="216">
        <v>120</v>
      </c>
      <c r="B22" s="217" t="s">
        <v>223</v>
      </c>
      <c r="C22" s="218" t="s">
        <v>224</v>
      </c>
      <c r="D22" s="219" t="s">
        <v>36</v>
      </c>
      <c r="E22" s="275">
        <v>36950</v>
      </c>
      <c r="F22" s="220" t="s">
        <v>15</v>
      </c>
      <c r="G22" s="215" t="str">
        <f>REPLACE(CHOOSE(MATCH(YEAR($Q$1-E22)-1900,{8;9;10;11;12;14;16;18}),"P 1","P 2","B 1","B 2","M","C","J","S"),2,1,F22)</f>
        <v>MF</v>
      </c>
      <c r="H22" s="205" t="str">
        <f t="shared" ref="H22:O31" ca="1" si="3">IFERROR(INDEX(INDIRECT("'"&amp;H$1&amp;"'!A:A"),MATCH($A22,INDIRECT("'"&amp;H$1&amp;"'!B:B"),0)),"")</f>
        <v/>
      </c>
      <c r="I22" s="205" t="str">
        <f t="shared" ca="1" si="3"/>
        <v/>
      </c>
      <c r="J22" s="205" t="str">
        <f t="shared" ca="1" si="3"/>
        <v/>
      </c>
      <c r="K22" s="205" t="str">
        <f t="shared" ca="1" si="3"/>
        <v/>
      </c>
      <c r="L22" s="205" t="str">
        <f t="shared" ca="1" si="3"/>
        <v/>
      </c>
      <c r="M22" s="205" t="str">
        <f t="shared" ca="1" si="3"/>
        <v/>
      </c>
      <c r="N22" s="205" t="str">
        <f t="shared" ca="1" si="3"/>
        <v/>
      </c>
      <c r="O22" s="205" t="str">
        <f t="shared" ca="1" si="3"/>
        <v/>
      </c>
      <c r="P22" s="77" t="str">
        <f t="shared" ca="1" si="1"/>
        <v/>
      </c>
      <c r="Q22" s="201"/>
    </row>
    <row r="23" spans="1:17" ht="15" customHeight="1">
      <c r="A23" s="216">
        <v>121</v>
      </c>
      <c r="B23" s="217" t="s">
        <v>225</v>
      </c>
      <c r="C23" s="218" t="s">
        <v>226</v>
      </c>
      <c r="D23" s="219" t="s">
        <v>36</v>
      </c>
      <c r="E23" s="275">
        <v>37101</v>
      </c>
      <c r="F23" s="220" t="s">
        <v>15</v>
      </c>
      <c r="G23" s="215" t="str">
        <f>REPLACE(CHOOSE(MATCH(YEAR($Q$1-E23)-1900,{8;9;10;11;12;14;16;18}),"P 1","P 2","B 1","B 2","M","C","J","S"),2,1,F23)</f>
        <v>MF</v>
      </c>
      <c r="H23" s="205" t="str">
        <f t="shared" ca="1" si="3"/>
        <v/>
      </c>
      <c r="I23" s="205" t="str">
        <f t="shared" ca="1" si="3"/>
        <v/>
      </c>
      <c r="J23" s="205">
        <f t="shared" ca="1" si="3"/>
        <v>41</v>
      </c>
      <c r="K23" s="205" t="str">
        <f t="shared" ca="1" si="3"/>
        <v/>
      </c>
      <c r="L23" s="205" t="str">
        <f t="shared" ca="1" si="3"/>
        <v/>
      </c>
      <c r="M23" s="205" t="str">
        <f t="shared" ca="1" si="3"/>
        <v/>
      </c>
      <c r="N23" s="205" t="str">
        <f t="shared" ca="1" si="3"/>
        <v/>
      </c>
      <c r="O23" s="205" t="str">
        <f t="shared" ca="1" si="3"/>
        <v/>
      </c>
      <c r="P23" s="77">
        <f t="shared" ca="1" si="1"/>
        <v>41</v>
      </c>
      <c r="Q23" s="201"/>
    </row>
    <row r="24" spans="1:17" ht="15" customHeight="1">
      <c r="A24" s="216">
        <v>122</v>
      </c>
      <c r="B24" s="217" t="s">
        <v>227</v>
      </c>
      <c r="C24" s="218" t="s">
        <v>228</v>
      </c>
      <c r="D24" s="219" t="s">
        <v>36</v>
      </c>
      <c r="E24" s="275">
        <v>37218</v>
      </c>
      <c r="F24" s="220" t="s">
        <v>15</v>
      </c>
      <c r="G24" s="215" t="str">
        <f>REPLACE(CHOOSE(MATCH(YEAR($Q$1-E24)-1900,{8;9;10;11;12;14;16;18}),"P 1","P 2","B 1","B 2","M","C","J","S"),2,1,F24)</f>
        <v>MF</v>
      </c>
      <c r="H24" s="205" t="str">
        <f t="shared" ca="1" si="3"/>
        <v/>
      </c>
      <c r="I24" s="205" t="str">
        <f t="shared" ca="1" si="3"/>
        <v/>
      </c>
      <c r="J24" s="205" t="str">
        <f t="shared" ca="1" si="3"/>
        <v/>
      </c>
      <c r="K24" s="205" t="str">
        <f t="shared" ca="1" si="3"/>
        <v/>
      </c>
      <c r="L24" s="205" t="str">
        <f t="shared" ca="1" si="3"/>
        <v/>
      </c>
      <c r="M24" s="205" t="str">
        <f t="shared" ca="1" si="3"/>
        <v/>
      </c>
      <c r="N24" s="205" t="str">
        <f t="shared" ca="1" si="3"/>
        <v/>
      </c>
      <c r="O24" s="205" t="str">
        <f t="shared" ca="1" si="3"/>
        <v/>
      </c>
      <c r="P24" s="77" t="str">
        <f t="shared" ca="1" si="1"/>
        <v/>
      </c>
      <c r="Q24" s="201"/>
    </row>
    <row r="25" spans="1:17" ht="15" customHeight="1">
      <c r="A25" s="216">
        <v>123</v>
      </c>
      <c r="B25" s="217" t="s">
        <v>229</v>
      </c>
      <c r="C25" s="218" t="s">
        <v>230</v>
      </c>
      <c r="D25" s="219" t="s">
        <v>36</v>
      </c>
      <c r="E25" s="275">
        <v>36673</v>
      </c>
      <c r="F25" s="220" t="s">
        <v>118</v>
      </c>
      <c r="G25" s="215" t="str">
        <f>REPLACE(CHOOSE(MATCH(YEAR($Q$1-E25)-1900,{8;9;10;11;12;14;16;18}),"P 1","P 2","B 1","B 2","M","C","J","S"),2,1,F25)</f>
        <v>MG</v>
      </c>
      <c r="H25" s="205" t="str">
        <f t="shared" ca="1" si="3"/>
        <v/>
      </c>
      <c r="I25" s="205" t="str">
        <f t="shared" ca="1" si="3"/>
        <v/>
      </c>
      <c r="J25" s="205" t="str">
        <f t="shared" ca="1" si="3"/>
        <v/>
      </c>
      <c r="K25" s="205">
        <f t="shared" ca="1" si="3"/>
        <v>8</v>
      </c>
      <c r="L25" s="205" t="str">
        <f t="shared" ca="1" si="3"/>
        <v/>
      </c>
      <c r="M25" s="205" t="str">
        <f t="shared" ca="1" si="3"/>
        <v/>
      </c>
      <c r="N25" s="205" t="str">
        <f t="shared" ca="1" si="3"/>
        <v/>
      </c>
      <c r="O25" s="205" t="str">
        <f t="shared" ca="1" si="3"/>
        <v/>
      </c>
      <c r="P25" s="77">
        <f t="shared" ca="1" si="1"/>
        <v>8</v>
      </c>
      <c r="Q25" s="201"/>
    </row>
    <row r="26" spans="1:17" ht="15" customHeight="1">
      <c r="A26" s="216">
        <v>124</v>
      </c>
      <c r="B26" s="217" t="s">
        <v>123</v>
      </c>
      <c r="C26" s="218" t="s">
        <v>143</v>
      </c>
      <c r="D26" s="219" t="s">
        <v>36</v>
      </c>
      <c r="E26" s="275">
        <v>36337</v>
      </c>
      <c r="F26" s="220" t="s">
        <v>118</v>
      </c>
      <c r="G26" s="215" t="str">
        <f>REPLACE(CHOOSE(MATCH(YEAR($Q$1-E26)-1900,{8;9;10;11;12;14;16;18}),"P 1","P 2","B 1","B 2","M","C","J","S"),2,1,F26)</f>
        <v>CG</v>
      </c>
      <c r="H26" s="205" t="str">
        <f t="shared" ca="1" si="3"/>
        <v/>
      </c>
      <c r="I26" s="205">
        <f t="shared" ca="1" si="3"/>
        <v>18</v>
      </c>
      <c r="J26" s="205" t="str">
        <f t="shared" ca="1" si="3"/>
        <v/>
      </c>
      <c r="K26" s="205" t="str">
        <f t="shared" ca="1" si="3"/>
        <v/>
      </c>
      <c r="L26" s="205" t="str">
        <f t="shared" ca="1" si="3"/>
        <v/>
      </c>
      <c r="M26" s="205" t="str">
        <f t="shared" ca="1" si="3"/>
        <v/>
      </c>
      <c r="N26" s="205" t="str">
        <f t="shared" ca="1" si="3"/>
        <v/>
      </c>
      <c r="O26" s="205" t="str">
        <f t="shared" ca="1" si="3"/>
        <v/>
      </c>
      <c r="P26" s="77">
        <f t="shared" ca="1" si="1"/>
        <v>18</v>
      </c>
      <c r="Q26" s="201"/>
    </row>
    <row r="27" spans="1:17" ht="15" customHeight="1">
      <c r="A27" s="216">
        <v>125</v>
      </c>
      <c r="B27" s="217" t="s">
        <v>212</v>
      </c>
      <c r="C27" s="218" t="s">
        <v>231</v>
      </c>
      <c r="D27" s="219" t="s">
        <v>36</v>
      </c>
      <c r="E27" s="275">
        <v>36821</v>
      </c>
      <c r="F27" s="220" t="s">
        <v>118</v>
      </c>
      <c r="G27" s="215" t="str">
        <f>REPLACE(CHOOSE(MATCH(YEAR($Q$1-E27)-1900,{8;9;10;11;12;14;16;18}),"P 1","P 2","B 1","B 2","M","C","J","S"),2,1,F27)</f>
        <v>MG</v>
      </c>
      <c r="H27" s="205" t="str">
        <f t="shared" ca="1" si="3"/>
        <v/>
      </c>
      <c r="I27" s="205" t="str">
        <f t="shared" ca="1" si="3"/>
        <v/>
      </c>
      <c r="J27" s="205" t="str">
        <f t="shared" ca="1" si="3"/>
        <v/>
      </c>
      <c r="K27" s="205">
        <f t="shared" ca="1" si="3"/>
        <v>15</v>
      </c>
      <c r="L27" s="205" t="str">
        <f t="shared" ca="1" si="3"/>
        <v/>
      </c>
      <c r="M27" s="205" t="str">
        <f t="shared" ca="1" si="3"/>
        <v/>
      </c>
      <c r="N27" s="205" t="str">
        <f t="shared" ca="1" si="3"/>
        <v/>
      </c>
      <c r="O27" s="205" t="str">
        <f t="shared" ca="1" si="3"/>
        <v/>
      </c>
      <c r="P27" s="77">
        <f t="shared" ca="1" si="1"/>
        <v>15</v>
      </c>
      <c r="Q27" s="201"/>
    </row>
    <row r="28" spans="1:17" ht="15" customHeight="1">
      <c r="A28" s="216">
        <v>126</v>
      </c>
      <c r="B28" s="217" t="s">
        <v>124</v>
      </c>
      <c r="C28" s="218" t="s">
        <v>52</v>
      </c>
      <c r="D28" s="219" t="s">
        <v>36</v>
      </c>
      <c r="E28" s="275">
        <v>36738</v>
      </c>
      <c r="F28" s="220" t="s">
        <v>15</v>
      </c>
      <c r="G28" s="215" t="str">
        <f>REPLACE(CHOOSE(MATCH(YEAR($Q$1-E28)-1900,{8;9;10;11;12;14;16;18}),"P 1","P 2","B 1","B 2","M","C","J","S"),2,1,F28)</f>
        <v>MF</v>
      </c>
      <c r="H28" s="205" t="str">
        <f t="shared" ca="1" si="3"/>
        <v/>
      </c>
      <c r="I28" s="205" t="str">
        <f t="shared" ca="1" si="3"/>
        <v/>
      </c>
      <c r="J28" s="205">
        <f t="shared" ca="1" si="3"/>
        <v>34</v>
      </c>
      <c r="K28" s="205" t="str">
        <f t="shared" ca="1" si="3"/>
        <v/>
      </c>
      <c r="L28" s="205" t="str">
        <f t="shared" ca="1" si="3"/>
        <v/>
      </c>
      <c r="M28" s="205" t="str">
        <f t="shared" ca="1" si="3"/>
        <v/>
      </c>
      <c r="N28" s="205" t="str">
        <f t="shared" ca="1" si="3"/>
        <v/>
      </c>
      <c r="O28" s="205" t="str">
        <f t="shared" ca="1" si="3"/>
        <v/>
      </c>
      <c r="P28" s="77">
        <f t="shared" ca="1" si="1"/>
        <v>34</v>
      </c>
      <c r="Q28" s="201"/>
    </row>
    <row r="29" spans="1:17" ht="15" customHeight="1">
      <c r="A29" s="216">
        <v>127</v>
      </c>
      <c r="B29" s="217" t="s">
        <v>50</v>
      </c>
      <c r="C29" s="218" t="s">
        <v>51</v>
      </c>
      <c r="D29" s="219" t="s">
        <v>36</v>
      </c>
      <c r="E29" s="275">
        <v>37164</v>
      </c>
      <c r="F29" s="220" t="s">
        <v>15</v>
      </c>
      <c r="G29" s="215" t="str">
        <f>REPLACE(CHOOSE(MATCH(YEAR($Q$1-E29)-1900,{8;9;10;11;12;14;16;18}),"P 1","P 2","B 1","B 2","M","C","J","S"),2,1,F29)</f>
        <v>MF</v>
      </c>
      <c r="H29" s="205" t="str">
        <f t="shared" ca="1" si="3"/>
        <v/>
      </c>
      <c r="I29" s="205" t="str">
        <f t="shared" ca="1" si="3"/>
        <v/>
      </c>
      <c r="J29" s="205">
        <f t="shared" ca="1" si="3"/>
        <v>8</v>
      </c>
      <c r="K29" s="205" t="str">
        <f t="shared" ca="1" si="3"/>
        <v/>
      </c>
      <c r="L29" s="205" t="str">
        <f t="shared" ca="1" si="3"/>
        <v/>
      </c>
      <c r="M29" s="205" t="str">
        <f t="shared" ca="1" si="3"/>
        <v/>
      </c>
      <c r="N29" s="205" t="str">
        <f t="shared" ca="1" si="3"/>
        <v/>
      </c>
      <c r="O29" s="205" t="str">
        <f t="shared" ca="1" si="3"/>
        <v/>
      </c>
      <c r="P29" s="77">
        <f t="shared" ca="1" si="1"/>
        <v>8</v>
      </c>
      <c r="Q29" s="201"/>
    </row>
    <row r="30" spans="1:17" ht="15" customHeight="1">
      <c r="A30" s="216">
        <v>128</v>
      </c>
      <c r="B30" s="217" t="s">
        <v>232</v>
      </c>
      <c r="C30" s="218" t="s">
        <v>233</v>
      </c>
      <c r="D30" s="219" t="s">
        <v>36</v>
      </c>
      <c r="E30" s="275">
        <v>36863</v>
      </c>
      <c r="F30" s="220" t="s">
        <v>118</v>
      </c>
      <c r="G30" s="215" t="str">
        <f>REPLACE(CHOOSE(MATCH(YEAR($Q$1-E30)-1900,{8;9;10;11;12;14;16;18}),"P 1","P 2","B 1","B 2","M","C","J","S"),2,1,F30)</f>
        <v>MG</v>
      </c>
      <c r="H30" s="205" t="str">
        <f t="shared" ca="1" si="3"/>
        <v/>
      </c>
      <c r="I30" s="205" t="str">
        <f t="shared" ca="1" si="3"/>
        <v/>
      </c>
      <c r="J30" s="205" t="str">
        <f t="shared" ca="1" si="3"/>
        <v/>
      </c>
      <c r="K30" s="205">
        <f t="shared" ca="1" si="3"/>
        <v>35</v>
      </c>
      <c r="L30" s="205" t="str">
        <f t="shared" ca="1" si="3"/>
        <v/>
      </c>
      <c r="M30" s="205" t="str">
        <f t="shared" ca="1" si="3"/>
        <v/>
      </c>
      <c r="N30" s="205" t="str">
        <f t="shared" ca="1" si="3"/>
        <v/>
      </c>
      <c r="O30" s="205" t="str">
        <f t="shared" ca="1" si="3"/>
        <v/>
      </c>
      <c r="P30" s="77">
        <f t="shared" ca="1" si="1"/>
        <v>35</v>
      </c>
      <c r="Q30" s="201"/>
    </row>
    <row r="31" spans="1:17" ht="15" customHeight="1">
      <c r="A31" s="216">
        <v>129</v>
      </c>
      <c r="B31" s="217" t="s">
        <v>234</v>
      </c>
      <c r="C31" s="218" t="s">
        <v>235</v>
      </c>
      <c r="D31" s="219" t="s">
        <v>36</v>
      </c>
      <c r="E31" s="275">
        <v>37035</v>
      </c>
      <c r="F31" s="220" t="s">
        <v>15</v>
      </c>
      <c r="G31" s="215" t="str">
        <f>REPLACE(CHOOSE(MATCH(YEAR($Q$1-E31)-1900,{8;9;10;11;12;14;16;18}),"P 1","P 2","B 1","B 2","M","C","J","S"),2,1,F31)</f>
        <v>MF</v>
      </c>
      <c r="H31" s="205" t="str">
        <f t="shared" ca="1" si="3"/>
        <v/>
      </c>
      <c r="I31" s="205" t="str">
        <f t="shared" ca="1" si="3"/>
        <v/>
      </c>
      <c r="J31" s="205">
        <f t="shared" ca="1" si="3"/>
        <v>39</v>
      </c>
      <c r="K31" s="205" t="str">
        <f t="shared" ca="1" si="3"/>
        <v/>
      </c>
      <c r="L31" s="205" t="str">
        <f t="shared" ca="1" si="3"/>
        <v/>
      </c>
      <c r="M31" s="205" t="str">
        <f t="shared" ca="1" si="3"/>
        <v/>
      </c>
      <c r="N31" s="205" t="str">
        <f t="shared" ca="1" si="3"/>
        <v/>
      </c>
      <c r="O31" s="205" t="str">
        <f t="shared" ca="1" si="3"/>
        <v/>
      </c>
      <c r="P31" s="77">
        <f t="shared" ca="1" si="1"/>
        <v>39</v>
      </c>
      <c r="Q31" s="201"/>
    </row>
    <row r="32" spans="1:17" ht="15" customHeight="1">
      <c r="A32" s="216">
        <v>130</v>
      </c>
      <c r="B32" s="217" t="s">
        <v>194</v>
      </c>
      <c r="C32" s="218" t="s">
        <v>236</v>
      </c>
      <c r="D32" s="219" t="s">
        <v>36</v>
      </c>
      <c r="E32" s="275">
        <v>36387</v>
      </c>
      <c r="F32" s="220" t="s">
        <v>118</v>
      </c>
      <c r="G32" s="215" t="str">
        <f>REPLACE(CHOOSE(MATCH(YEAR($Q$1-E32)-1900,{8;9;10;11;12;14;16;18}),"P 1","P 2","B 1","B 2","M","C","J","S"),2,1,F32)</f>
        <v>CG</v>
      </c>
      <c r="H32" s="205" t="str">
        <f t="shared" ref="H32:O41" ca="1" si="4">IFERROR(INDEX(INDIRECT("'"&amp;H$1&amp;"'!A:A"),MATCH($A32,INDIRECT("'"&amp;H$1&amp;"'!B:B"),0)),"")</f>
        <v/>
      </c>
      <c r="I32" s="205">
        <f t="shared" ca="1" si="4"/>
        <v>20</v>
      </c>
      <c r="J32" s="205" t="str">
        <f t="shared" ca="1" si="4"/>
        <v/>
      </c>
      <c r="K32" s="205" t="str">
        <f t="shared" ca="1" si="4"/>
        <v/>
      </c>
      <c r="L32" s="205" t="str">
        <f t="shared" ca="1" si="4"/>
        <v/>
      </c>
      <c r="M32" s="205" t="str">
        <f t="shared" ca="1" si="4"/>
        <v/>
      </c>
      <c r="N32" s="205" t="str">
        <f t="shared" ca="1" si="4"/>
        <v/>
      </c>
      <c r="O32" s="205" t="str">
        <f t="shared" ca="1" si="4"/>
        <v/>
      </c>
      <c r="P32" s="77">
        <f t="shared" ca="1" si="1"/>
        <v>20</v>
      </c>
      <c r="Q32" s="201"/>
    </row>
    <row r="33" spans="1:17" ht="15" customHeight="1">
      <c r="A33" s="216">
        <v>131</v>
      </c>
      <c r="B33" s="217" t="s">
        <v>56</v>
      </c>
      <c r="C33" s="218" t="s">
        <v>57</v>
      </c>
      <c r="D33" s="219" t="s">
        <v>36</v>
      </c>
      <c r="E33" s="275">
        <v>36292</v>
      </c>
      <c r="F33" s="220" t="s">
        <v>118</v>
      </c>
      <c r="G33" s="215" t="str">
        <f>REPLACE(CHOOSE(MATCH(YEAR($Q$1-E33)-1900,{8;9;10;11;12;14;16;18}),"P 1","P 2","B 1","B 2","M","C","J","S"),2,1,F33)</f>
        <v>CG</v>
      </c>
      <c r="H33" s="205" t="str">
        <f t="shared" ca="1" si="4"/>
        <v/>
      </c>
      <c r="I33" s="205">
        <f t="shared" ca="1" si="4"/>
        <v>9</v>
      </c>
      <c r="J33" s="205" t="str">
        <f t="shared" ca="1" si="4"/>
        <v/>
      </c>
      <c r="K33" s="205" t="str">
        <f t="shared" ca="1" si="4"/>
        <v/>
      </c>
      <c r="L33" s="205" t="str">
        <f t="shared" ca="1" si="4"/>
        <v/>
      </c>
      <c r="M33" s="205" t="str">
        <f t="shared" ca="1" si="4"/>
        <v/>
      </c>
      <c r="N33" s="205" t="str">
        <f t="shared" ca="1" si="4"/>
        <v/>
      </c>
      <c r="O33" s="205" t="str">
        <f t="shared" ca="1" si="4"/>
        <v/>
      </c>
      <c r="P33" s="77">
        <f t="shared" ca="1" si="1"/>
        <v>9</v>
      </c>
      <c r="Q33" s="201"/>
    </row>
    <row r="34" spans="1:17" ht="15" customHeight="1">
      <c r="A34" s="216">
        <v>132</v>
      </c>
      <c r="B34" s="217" t="s">
        <v>237</v>
      </c>
      <c r="C34" s="218" t="s">
        <v>238</v>
      </c>
      <c r="D34" s="219" t="s">
        <v>36</v>
      </c>
      <c r="E34" s="275">
        <v>36712</v>
      </c>
      <c r="F34" s="220" t="s">
        <v>15</v>
      </c>
      <c r="G34" s="215" t="str">
        <f>REPLACE(CHOOSE(MATCH(YEAR($Q$1-E34)-1900,{8;9;10;11;12;14;16;18}),"P 1","P 2","B 1","B 2","M","C","J","S"),2,1,F34)</f>
        <v>MF</v>
      </c>
      <c r="H34" s="205" t="str">
        <f t="shared" ca="1" si="4"/>
        <v/>
      </c>
      <c r="I34" s="205" t="str">
        <f t="shared" ca="1" si="4"/>
        <v/>
      </c>
      <c r="J34" s="205" t="str">
        <f t="shared" ca="1" si="4"/>
        <v/>
      </c>
      <c r="K34" s="205" t="str">
        <f t="shared" ca="1" si="4"/>
        <v/>
      </c>
      <c r="L34" s="205" t="str">
        <f t="shared" ca="1" si="4"/>
        <v/>
      </c>
      <c r="M34" s="205" t="str">
        <f t="shared" ca="1" si="4"/>
        <v/>
      </c>
      <c r="N34" s="205" t="str">
        <f t="shared" ca="1" si="4"/>
        <v/>
      </c>
      <c r="O34" s="205" t="str">
        <f t="shared" ca="1" si="4"/>
        <v/>
      </c>
      <c r="P34" s="77" t="str">
        <f t="shared" ca="1" si="1"/>
        <v/>
      </c>
      <c r="Q34" s="201"/>
    </row>
    <row r="35" spans="1:17" ht="15" customHeight="1">
      <c r="A35" s="216">
        <v>133</v>
      </c>
      <c r="B35" s="217" t="s">
        <v>239</v>
      </c>
      <c r="C35" s="218" t="s">
        <v>240</v>
      </c>
      <c r="D35" s="219" t="s">
        <v>36</v>
      </c>
      <c r="E35" s="275">
        <v>36627</v>
      </c>
      <c r="F35" s="220" t="s">
        <v>15</v>
      </c>
      <c r="G35" s="215" t="str">
        <f>REPLACE(CHOOSE(MATCH(YEAR($Q$1-E35)-1900,{8;9;10;11;12;14;16;18}),"P 1","P 2","B 1","B 2","M","C","J","S"),2,1,F35)</f>
        <v>MF</v>
      </c>
      <c r="H35" s="205" t="str">
        <f t="shared" ca="1" si="4"/>
        <v/>
      </c>
      <c r="I35" s="205" t="str">
        <f t="shared" ca="1" si="4"/>
        <v/>
      </c>
      <c r="J35" s="205">
        <f t="shared" ca="1" si="4"/>
        <v>18</v>
      </c>
      <c r="K35" s="205" t="str">
        <f t="shared" ca="1" si="4"/>
        <v/>
      </c>
      <c r="L35" s="205" t="str">
        <f t="shared" ca="1" si="4"/>
        <v/>
      </c>
      <c r="M35" s="205" t="str">
        <f t="shared" ca="1" si="4"/>
        <v/>
      </c>
      <c r="N35" s="205" t="str">
        <f t="shared" ca="1" si="4"/>
        <v/>
      </c>
      <c r="O35" s="205" t="str">
        <f t="shared" ca="1" si="4"/>
        <v/>
      </c>
      <c r="P35" s="77">
        <f t="shared" ca="1" si="1"/>
        <v>18</v>
      </c>
      <c r="Q35" s="201"/>
    </row>
    <row r="36" spans="1:17" ht="15" customHeight="1">
      <c r="A36" s="216">
        <v>134</v>
      </c>
      <c r="B36" s="217" t="s">
        <v>241</v>
      </c>
      <c r="C36" s="218" t="s">
        <v>145</v>
      </c>
      <c r="D36" s="219" t="s">
        <v>36</v>
      </c>
      <c r="E36" s="275">
        <v>36560</v>
      </c>
      <c r="F36" s="220" t="s">
        <v>15</v>
      </c>
      <c r="G36" s="215" t="str">
        <f>REPLACE(CHOOSE(MATCH(YEAR($Q$1-E36)-1900,{8;9;10;11;12;14;16;18}),"P 1","P 2","B 1","B 2","M","C","J","S"),2,1,F36)</f>
        <v>MF</v>
      </c>
      <c r="H36" s="205" t="str">
        <f t="shared" ca="1" si="4"/>
        <v/>
      </c>
      <c r="I36" s="205" t="str">
        <f t="shared" ca="1" si="4"/>
        <v/>
      </c>
      <c r="J36" s="205">
        <f t="shared" ca="1" si="4"/>
        <v>40</v>
      </c>
      <c r="K36" s="205" t="str">
        <f t="shared" ca="1" si="4"/>
        <v/>
      </c>
      <c r="L36" s="205" t="str">
        <f t="shared" ca="1" si="4"/>
        <v/>
      </c>
      <c r="M36" s="205" t="str">
        <f t="shared" ca="1" si="4"/>
        <v/>
      </c>
      <c r="N36" s="205" t="str">
        <f t="shared" ca="1" si="4"/>
        <v/>
      </c>
      <c r="O36" s="205" t="str">
        <f t="shared" ca="1" si="4"/>
        <v/>
      </c>
      <c r="P36" s="77">
        <f t="shared" ca="1" si="1"/>
        <v>40</v>
      </c>
      <c r="Q36" s="201"/>
    </row>
    <row r="37" spans="1:17" ht="15" customHeight="1">
      <c r="A37" s="216">
        <v>135</v>
      </c>
      <c r="B37" s="217" t="s">
        <v>242</v>
      </c>
      <c r="C37" s="218" t="s">
        <v>243</v>
      </c>
      <c r="D37" s="219" t="s">
        <v>36</v>
      </c>
      <c r="E37" s="275">
        <v>37207</v>
      </c>
      <c r="F37" s="220" t="s">
        <v>118</v>
      </c>
      <c r="G37" s="215" t="str">
        <f>REPLACE(CHOOSE(MATCH(YEAR($Q$1-E37)-1900,{8;9;10;11;12;14;16;18}),"P 1","P 2","B 1","B 2","M","C","J","S"),2,1,F37)</f>
        <v>MG</v>
      </c>
      <c r="H37" s="205" t="str">
        <f t="shared" ca="1" si="4"/>
        <v/>
      </c>
      <c r="I37" s="205" t="str">
        <f t="shared" ca="1" si="4"/>
        <v/>
      </c>
      <c r="J37" s="205" t="str">
        <f t="shared" ca="1" si="4"/>
        <v/>
      </c>
      <c r="K37" s="205" t="str">
        <f t="shared" ca="1" si="4"/>
        <v/>
      </c>
      <c r="L37" s="205" t="str">
        <f t="shared" ca="1" si="4"/>
        <v/>
      </c>
      <c r="M37" s="205" t="str">
        <f t="shared" ca="1" si="4"/>
        <v/>
      </c>
      <c r="N37" s="205" t="str">
        <f t="shared" ca="1" si="4"/>
        <v/>
      </c>
      <c r="O37" s="205" t="str">
        <f t="shared" ca="1" si="4"/>
        <v/>
      </c>
      <c r="P37" s="77" t="str">
        <f t="shared" ca="1" si="1"/>
        <v/>
      </c>
      <c r="Q37" s="201"/>
    </row>
    <row r="38" spans="1:17" ht="15" customHeight="1">
      <c r="A38" s="216">
        <v>136</v>
      </c>
      <c r="B38" s="217" t="s">
        <v>244</v>
      </c>
      <c r="C38" s="218" t="s">
        <v>146</v>
      </c>
      <c r="D38" s="219" t="s">
        <v>36</v>
      </c>
      <c r="E38" s="275">
        <v>37284</v>
      </c>
      <c r="F38" s="220" t="s">
        <v>118</v>
      </c>
      <c r="G38" s="215" t="str">
        <f>REPLACE(CHOOSE(MATCH(YEAR($Q$1-E38)-1900,{8;9;10;11;12;14;16;18}),"P 1","P 2","B 1","B 2","M","C","J","S"),2,1,F38)</f>
        <v>BG2</v>
      </c>
      <c r="H38" s="205" t="str">
        <f t="shared" ca="1" si="4"/>
        <v/>
      </c>
      <c r="I38" s="205" t="str">
        <f t="shared" ca="1" si="4"/>
        <v/>
      </c>
      <c r="J38" s="205" t="str">
        <f t="shared" ca="1" si="4"/>
        <v/>
      </c>
      <c r="K38" s="205" t="str">
        <f t="shared" ca="1" si="4"/>
        <v/>
      </c>
      <c r="L38" s="205" t="str">
        <f t="shared" ca="1" si="4"/>
        <v/>
      </c>
      <c r="M38" s="205">
        <f t="shared" ca="1" si="4"/>
        <v>11</v>
      </c>
      <c r="N38" s="205" t="str">
        <f t="shared" ca="1" si="4"/>
        <v/>
      </c>
      <c r="O38" s="205" t="str">
        <f t="shared" ca="1" si="4"/>
        <v/>
      </c>
      <c r="P38" s="77">
        <f t="shared" ca="1" si="1"/>
        <v>11</v>
      </c>
      <c r="Q38" s="201"/>
    </row>
    <row r="39" spans="1:17" ht="15" customHeight="1">
      <c r="A39" s="216">
        <v>137</v>
      </c>
      <c r="B39" s="217" t="s">
        <v>217</v>
      </c>
      <c r="C39" s="218" t="s">
        <v>752</v>
      </c>
      <c r="D39" s="219" t="s">
        <v>36</v>
      </c>
      <c r="E39" s="275">
        <v>36929</v>
      </c>
      <c r="F39" s="220" t="s">
        <v>15</v>
      </c>
      <c r="G39" s="215" t="str">
        <f>REPLACE(CHOOSE(MATCH(YEAR($Q$1-E39)-1900,{8;9;10;11;12;14;16;18}),"P 1","P 2","B 1","B 2","M","C","J","S"),2,1,F39)</f>
        <v>MF</v>
      </c>
      <c r="H39" s="205" t="str">
        <f t="shared" ca="1" si="4"/>
        <v/>
      </c>
      <c r="I39" s="205" t="str">
        <f t="shared" ca="1" si="4"/>
        <v/>
      </c>
      <c r="J39" s="205">
        <f t="shared" ca="1" si="4"/>
        <v>19</v>
      </c>
      <c r="K39" s="205" t="str">
        <f t="shared" ca="1" si="4"/>
        <v/>
      </c>
      <c r="L39" s="205" t="str">
        <f t="shared" ca="1" si="4"/>
        <v/>
      </c>
      <c r="M39" s="205" t="str">
        <f t="shared" ca="1" si="4"/>
        <v/>
      </c>
      <c r="N39" s="205" t="str">
        <f t="shared" ca="1" si="4"/>
        <v/>
      </c>
      <c r="O39" s="205" t="str">
        <f t="shared" ca="1" si="4"/>
        <v/>
      </c>
      <c r="P39" s="77">
        <f t="shared" ca="1" si="1"/>
        <v>19</v>
      </c>
      <c r="Q39" s="201"/>
    </row>
    <row r="40" spans="1:17" ht="15" customHeight="1">
      <c r="A40" s="216">
        <v>138</v>
      </c>
      <c r="B40" s="217" t="s">
        <v>749</v>
      </c>
      <c r="C40" s="218" t="s">
        <v>753</v>
      </c>
      <c r="D40" s="219" t="s">
        <v>36</v>
      </c>
      <c r="E40" s="275">
        <v>36928</v>
      </c>
      <c r="F40" s="220" t="s">
        <v>15</v>
      </c>
      <c r="G40" s="215" t="str">
        <f>REPLACE(CHOOSE(MATCH(YEAR($Q$1-E40)-1900,{8;9;10;11;12;14;16;18}),"P 1","P 2","B 1","B 2","M","C","J","S"),2,1,F40)</f>
        <v>MF</v>
      </c>
      <c r="H40" s="205" t="str">
        <f t="shared" ca="1" si="4"/>
        <v/>
      </c>
      <c r="I40" s="205" t="str">
        <f t="shared" ca="1" si="4"/>
        <v/>
      </c>
      <c r="J40" s="205">
        <f t="shared" ca="1" si="4"/>
        <v>42</v>
      </c>
      <c r="K40" s="205" t="str">
        <f t="shared" ca="1" si="4"/>
        <v/>
      </c>
      <c r="L40" s="205" t="str">
        <f t="shared" ca="1" si="4"/>
        <v/>
      </c>
      <c r="M40" s="205" t="str">
        <f t="shared" ca="1" si="4"/>
        <v/>
      </c>
      <c r="N40" s="205" t="str">
        <f t="shared" ca="1" si="4"/>
        <v/>
      </c>
      <c r="O40" s="205" t="str">
        <f t="shared" ca="1" si="4"/>
        <v/>
      </c>
      <c r="P40" s="77">
        <f t="shared" ca="1" si="1"/>
        <v>42</v>
      </c>
      <c r="Q40" s="201"/>
    </row>
    <row r="41" spans="1:17" ht="15" customHeight="1">
      <c r="A41" s="216">
        <v>139</v>
      </c>
      <c r="B41" s="217" t="s">
        <v>744</v>
      </c>
      <c r="C41" s="218" t="s">
        <v>754</v>
      </c>
      <c r="D41" s="219" t="s">
        <v>36</v>
      </c>
      <c r="E41" s="275">
        <v>37350</v>
      </c>
      <c r="F41" s="220" t="s">
        <v>118</v>
      </c>
      <c r="G41" s="215" t="str">
        <f>REPLACE(CHOOSE(MATCH(YEAR($Q$1-E41)-1900,{8;9;10;11;12;14;16;18}),"P 1","P 2","B 1","B 2","M","C","J","S"),2,1,F41)</f>
        <v>BG2</v>
      </c>
      <c r="H41" s="205" t="str">
        <f t="shared" ca="1" si="4"/>
        <v/>
      </c>
      <c r="I41" s="205" t="str">
        <f t="shared" ca="1" si="4"/>
        <v/>
      </c>
      <c r="J41" s="205" t="str">
        <f t="shared" ca="1" si="4"/>
        <v/>
      </c>
      <c r="K41" s="205" t="str">
        <f t="shared" ca="1" si="4"/>
        <v/>
      </c>
      <c r="L41" s="205" t="str">
        <f t="shared" ca="1" si="4"/>
        <v/>
      </c>
      <c r="M41" s="205">
        <f t="shared" ca="1" si="4"/>
        <v>5</v>
      </c>
      <c r="N41" s="205" t="str">
        <f t="shared" ca="1" si="4"/>
        <v/>
      </c>
      <c r="O41" s="205" t="str">
        <f t="shared" ca="1" si="4"/>
        <v/>
      </c>
      <c r="P41" s="77">
        <f t="shared" ca="1" si="1"/>
        <v>5</v>
      </c>
      <c r="Q41" s="201"/>
    </row>
    <row r="42" spans="1:17" ht="15" customHeight="1">
      <c r="A42" s="216">
        <v>140</v>
      </c>
      <c r="B42" s="217" t="s">
        <v>748</v>
      </c>
      <c r="C42" s="218" t="s">
        <v>755</v>
      </c>
      <c r="D42" s="219" t="s">
        <v>36</v>
      </c>
      <c r="E42" s="275">
        <v>37262</v>
      </c>
      <c r="F42" s="220" t="s">
        <v>15</v>
      </c>
      <c r="G42" s="215" t="str">
        <f>REPLACE(CHOOSE(MATCH(YEAR($Q$1-E42)-1900,{8;9;10;11;12;14;16;18}),"P 1","P 2","B 1","B 2","M","C","J","S"),2,1,F42)</f>
        <v>BF2</v>
      </c>
      <c r="H42" s="205" t="str">
        <f t="shared" ref="H42:O51" ca="1" si="5">IFERROR(INDEX(INDIRECT("'"&amp;H$1&amp;"'!A:A"),MATCH($A42,INDIRECT("'"&amp;H$1&amp;"'!B:B"),0)),"")</f>
        <v/>
      </c>
      <c r="I42" s="205" t="str">
        <f t="shared" ca="1" si="5"/>
        <v/>
      </c>
      <c r="J42" s="205" t="str">
        <f t="shared" ca="1" si="5"/>
        <v/>
      </c>
      <c r="K42" s="205" t="str">
        <f t="shared" ca="1" si="5"/>
        <v/>
      </c>
      <c r="L42" s="205">
        <f t="shared" ca="1" si="5"/>
        <v>23</v>
      </c>
      <c r="M42" s="205" t="str">
        <f t="shared" ca="1" si="5"/>
        <v/>
      </c>
      <c r="N42" s="205" t="str">
        <f t="shared" ca="1" si="5"/>
        <v/>
      </c>
      <c r="O42" s="205" t="str">
        <f t="shared" ca="1" si="5"/>
        <v/>
      </c>
      <c r="P42" s="77">
        <f t="shared" ca="1" si="1"/>
        <v>23</v>
      </c>
      <c r="Q42" s="201"/>
    </row>
    <row r="43" spans="1:17" ht="15" customHeight="1">
      <c r="A43" s="216">
        <v>141</v>
      </c>
      <c r="B43" s="217" t="s">
        <v>762</v>
      </c>
      <c r="C43" s="218" t="s">
        <v>763</v>
      </c>
      <c r="D43" s="219" t="s">
        <v>36</v>
      </c>
      <c r="E43" s="275">
        <v>36992</v>
      </c>
      <c r="F43" s="220" t="s">
        <v>118</v>
      </c>
      <c r="G43" s="215" t="str">
        <f>REPLACE(CHOOSE(MATCH(YEAR($Q$1-E43)-1900,{8;9;10;11;12;14;16;18}),"P 1","P 2","B 1","B 2","M","C","J","S"),2,1,F43)</f>
        <v>MG</v>
      </c>
      <c r="H43" s="205" t="str">
        <f t="shared" ca="1" si="5"/>
        <v/>
      </c>
      <c r="I43" s="205" t="str">
        <f t="shared" ca="1" si="5"/>
        <v/>
      </c>
      <c r="J43" s="205" t="str">
        <f t="shared" ca="1" si="5"/>
        <v/>
      </c>
      <c r="K43" s="205">
        <f t="shared" ca="1" si="5"/>
        <v>47</v>
      </c>
      <c r="L43" s="205" t="str">
        <f t="shared" ca="1" si="5"/>
        <v/>
      </c>
      <c r="M43" s="205" t="str">
        <f t="shared" ca="1" si="5"/>
        <v/>
      </c>
      <c r="N43" s="205" t="str">
        <f t="shared" ca="1" si="5"/>
        <v/>
      </c>
      <c r="O43" s="205" t="str">
        <f t="shared" ca="1" si="5"/>
        <v/>
      </c>
      <c r="P43" s="77">
        <f t="shared" ca="1" si="1"/>
        <v>47</v>
      </c>
      <c r="Q43" s="201"/>
    </row>
    <row r="44" spans="1:17" ht="15" customHeight="1">
      <c r="A44" s="216">
        <v>142</v>
      </c>
      <c r="B44" s="217"/>
      <c r="C44" s="218"/>
      <c r="D44" s="219"/>
      <c r="E44" s="275"/>
      <c r="F44" s="220"/>
      <c r="G44" s="215" t="str">
        <f>REPLACE(CHOOSE(MATCH(YEAR($Q$1-E44)-1900,{8;9;10;11;12;14;16;18}),"P 1","P 2","B 1","B 2","M","C","J","S"),2,1,F44)</f>
        <v>S</v>
      </c>
      <c r="H44" s="205" t="str">
        <f t="shared" ca="1" si="5"/>
        <v/>
      </c>
      <c r="I44" s="205" t="str">
        <f t="shared" ca="1" si="5"/>
        <v/>
      </c>
      <c r="J44" s="205" t="str">
        <f t="shared" ca="1" si="5"/>
        <v/>
      </c>
      <c r="K44" s="205" t="str">
        <f t="shared" ca="1" si="5"/>
        <v/>
      </c>
      <c r="L44" s="205" t="str">
        <f t="shared" ca="1" si="5"/>
        <v/>
      </c>
      <c r="M44" s="205" t="str">
        <f t="shared" ca="1" si="5"/>
        <v/>
      </c>
      <c r="N44" s="205" t="str">
        <f t="shared" ca="1" si="5"/>
        <v/>
      </c>
      <c r="O44" s="205" t="str">
        <f t="shared" ca="1" si="5"/>
        <v/>
      </c>
      <c r="P44" s="77" t="str">
        <f t="shared" ca="1" si="1"/>
        <v/>
      </c>
      <c r="Q44" s="201"/>
    </row>
    <row r="45" spans="1:17" ht="15" customHeight="1">
      <c r="A45" s="216">
        <v>143</v>
      </c>
      <c r="B45" s="217"/>
      <c r="C45" s="218"/>
      <c r="D45" s="219"/>
      <c r="E45" s="275"/>
      <c r="F45" s="220"/>
      <c r="G45" s="215" t="str">
        <f>REPLACE(CHOOSE(MATCH(YEAR($Q$1-E45)-1900,{8;9;10;11;12;14;16;18}),"P 1","P 2","B 1","B 2","M","C","J","S"),2,1,F45)</f>
        <v>S</v>
      </c>
      <c r="H45" s="205" t="str">
        <f t="shared" ca="1" si="5"/>
        <v/>
      </c>
      <c r="I45" s="205" t="str">
        <f t="shared" ca="1" si="5"/>
        <v/>
      </c>
      <c r="J45" s="205" t="str">
        <f t="shared" ca="1" si="5"/>
        <v/>
      </c>
      <c r="K45" s="205" t="str">
        <f t="shared" ca="1" si="5"/>
        <v/>
      </c>
      <c r="L45" s="205" t="str">
        <f t="shared" ca="1" si="5"/>
        <v/>
      </c>
      <c r="M45" s="205" t="str">
        <f t="shared" ca="1" si="5"/>
        <v/>
      </c>
      <c r="N45" s="205" t="str">
        <f t="shared" ca="1" si="5"/>
        <v/>
      </c>
      <c r="O45" s="205" t="str">
        <f t="shared" ca="1" si="5"/>
        <v/>
      </c>
      <c r="P45" s="77" t="str">
        <f t="shared" ca="1" si="1"/>
        <v/>
      </c>
      <c r="Q45" s="201"/>
    </row>
    <row r="46" spans="1:17" ht="15" customHeight="1">
      <c r="A46" s="216">
        <v>144</v>
      </c>
      <c r="B46" s="217"/>
      <c r="C46" s="218"/>
      <c r="D46" s="219"/>
      <c r="E46" s="275"/>
      <c r="F46" s="220"/>
      <c r="G46" s="215" t="str">
        <f>REPLACE(CHOOSE(MATCH(YEAR($Q$1-E46)-1900,{8;9;10;11;12;14;16;18}),"P 1","P 2","B 1","B 2","M","C","J","S"),2,1,F46)</f>
        <v>S</v>
      </c>
      <c r="H46" s="205" t="str">
        <f t="shared" ca="1" si="5"/>
        <v/>
      </c>
      <c r="I46" s="205" t="str">
        <f t="shared" ca="1" si="5"/>
        <v/>
      </c>
      <c r="J46" s="205" t="str">
        <f t="shared" ca="1" si="5"/>
        <v/>
      </c>
      <c r="K46" s="205" t="str">
        <f t="shared" ca="1" si="5"/>
        <v/>
      </c>
      <c r="L46" s="205" t="str">
        <f t="shared" ca="1" si="5"/>
        <v/>
      </c>
      <c r="M46" s="205" t="str">
        <f t="shared" ca="1" si="5"/>
        <v/>
      </c>
      <c r="N46" s="205" t="str">
        <f t="shared" ca="1" si="5"/>
        <v/>
      </c>
      <c r="O46" s="205" t="str">
        <f t="shared" ca="1" si="5"/>
        <v/>
      </c>
      <c r="P46" s="77" t="str">
        <f t="shared" ca="1" si="1"/>
        <v/>
      </c>
      <c r="Q46" s="201"/>
    </row>
    <row r="47" spans="1:17" ht="15" customHeight="1">
      <c r="A47" s="216">
        <v>145</v>
      </c>
      <c r="B47" s="217"/>
      <c r="C47" s="218"/>
      <c r="D47" s="219"/>
      <c r="E47" s="275"/>
      <c r="F47" s="220"/>
      <c r="G47" s="215" t="str">
        <f>REPLACE(CHOOSE(MATCH(YEAR($Q$1-E47)-1900,{8;9;10;11;12;14;16;18}),"P 1","P 2","B 1","B 2","M","C","J","S"),2,1,F47)</f>
        <v>S</v>
      </c>
      <c r="H47" s="205" t="str">
        <f t="shared" ca="1" si="5"/>
        <v/>
      </c>
      <c r="I47" s="205" t="str">
        <f t="shared" ca="1" si="5"/>
        <v/>
      </c>
      <c r="J47" s="205" t="str">
        <f t="shared" ca="1" si="5"/>
        <v/>
      </c>
      <c r="K47" s="205" t="str">
        <f t="shared" ca="1" si="5"/>
        <v/>
      </c>
      <c r="L47" s="205" t="str">
        <f t="shared" ca="1" si="5"/>
        <v/>
      </c>
      <c r="M47" s="205" t="str">
        <f t="shared" ca="1" si="5"/>
        <v/>
      </c>
      <c r="N47" s="205" t="str">
        <f t="shared" ca="1" si="5"/>
        <v/>
      </c>
      <c r="O47" s="205" t="str">
        <f t="shared" ca="1" si="5"/>
        <v/>
      </c>
      <c r="P47" s="77" t="str">
        <f t="shared" ca="1" si="1"/>
        <v/>
      </c>
      <c r="Q47" s="201"/>
    </row>
    <row r="48" spans="1:17" ht="15" customHeight="1">
      <c r="A48" s="216">
        <v>146</v>
      </c>
      <c r="B48" s="217"/>
      <c r="C48" s="218"/>
      <c r="D48" s="219"/>
      <c r="E48" s="275"/>
      <c r="F48" s="220"/>
      <c r="G48" s="215" t="str">
        <f>REPLACE(CHOOSE(MATCH(YEAR($Q$1-E48)-1900,{8;9;10;11;12;14;16;18}),"P 1","P 2","B 1","B 2","M","C","J","S"),2,1,F48)</f>
        <v>S</v>
      </c>
      <c r="H48" s="205" t="str">
        <f t="shared" ca="1" si="5"/>
        <v/>
      </c>
      <c r="I48" s="205" t="str">
        <f t="shared" ca="1" si="5"/>
        <v/>
      </c>
      <c r="J48" s="205" t="str">
        <f t="shared" ca="1" si="5"/>
        <v/>
      </c>
      <c r="K48" s="205" t="str">
        <f t="shared" ca="1" si="5"/>
        <v/>
      </c>
      <c r="L48" s="205" t="str">
        <f t="shared" ca="1" si="5"/>
        <v/>
      </c>
      <c r="M48" s="205" t="str">
        <f t="shared" ca="1" si="5"/>
        <v/>
      </c>
      <c r="N48" s="205" t="str">
        <f t="shared" ca="1" si="5"/>
        <v/>
      </c>
      <c r="O48" s="205" t="str">
        <f t="shared" ca="1" si="5"/>
        <v/>
      </c>
      <c r="P48" s="77" t="str">
        <f t="shared" ca="1" si="1"/>
        <v/>
      </c>
      <c r="Q48" s="201"/>
    </row>
    <row r="49" spans="1:17" ht="15" customHeight="1">
      <c r="A49" s="216">
        <v>147</v>
      </c>
      <c r="B49" s="217"/>
      <c r="C49" s="218"/>
      <c r="D49" s="219"/>
      <c r="E49" s="275"/>
      <c r="F49" s="220"/>
      <c r="G49" s="215" t="str">
        <f>REPLACE(CHOOSE(MATCH(YEAR($Q$1-E49)-1900,{8;9;10;11;12;14;16;18}),"P 1","P 2","B 1","B 2","M","C","J","S"),2,1,F49)</f>
        <v>S</v>
      </c>
      <c r="H49" s="205" t="str">
        <f t="shared" ca="1" si="5"/>
        <v/>
      </c>
      <c r="I49" s="205" t="str">
        <f t="shared" ca="1" si="5"/>
        <v/>
      </c>
      <c r="J49" s="205" t="str">
        <f t="shared" ca="1" si="5"/>
        <v/>
      </c>
      <c r="K49" s="205" t="str">
        <f t="shared" ca="1" si="5"/>
        <v/>
      </c>
      <c r="L49" s="205" t="str">
        <f t="shared" ca="1" si="5"/>
        <v/>
      </c>
      <c r="M49" s="205" t="str">
        <f t="shared" ca="1" si="5"/>
        <v/>
      </c>
      <c r="N49" s="205" t="str">
        <f t="shared" ca="1" si="5"/>
        <v/>
      </c>
      <c r="O49" s="205" t="str">
        <f t="shared" ca="1" si="5"/>
        <v/>
      </c>
      <c r="P49" s="77" t="str">
        <f t="shared" ca="1" si="1"/>
        <v/>
      </c>
      <c r="Q49" s="201"/>
    </row>
    <row r="50" spans="1:17" ht="15" customHeight="1">
      <c r="A50" s="216">
        <v>148</v>
      </c>
      <c r="B50" s="217"/>
      <c r="C50" s="218"/>
      <c r="D50" s="219"/>
      <c r="E50" s="275"/>
      <c r="F50" s="220"/>
      <c r="G50" s="215" t="str">
        <f>REPLACE(CHOOSE(MATCH(YEAR($Q$1-E50)-1900,{8;9;10;11;12;14;16;18}),"P 1","P 2","B 1","B 2","M","C","J","S"),2,1,F50)</f>
        <v>S</v>
      </c>
      <c r="H50" s="205" t="str">
        <f t="shared" ca="1" si="5"/>
        <v/>
      </c>
      <c r="I50" s="205" t="str">
        <f t="shared" ca="1" si="5"/>
        <v/>
      </c>
      <c r="J50" s="205" t="str">
        <f t="shared" ca="1" si="5"/>
        <v/>
      </c>
      <c r="K50" s="205" t="str">
        <f t="shared" ca="1" si="5"/>
        <v/>
      </c>
      <c r="L50" s="205" t="str">
        <f t="shared" ca="1" si="5"/>
        <v/>
      </c>
      <c r="M50" s="205" t="str">
        <f t="shared" ca="1" si="5"/>
        <v/>
      </c>
      <c r="N50" s="205" t="str">
        <f t="shared" ca="1" si="5"/>
        <v/>
      </c>
      <c r="O50" s="205" t="str">
        <f t="shared" ca="1" si="5"/>
        <v/>
      </c>
      <c r="P50" s="77" t="str">
        <f t="shared" ca="1" si="1"/>
        <v/>
      </c>
      <c r="Q50" s="201"/>
    </row>
    <row r="51" spans="1:17" ht="15" customHeight="1">
      <c r="A51" s="216">
        <v>149</v>
      </c>
      <c r="B51" s="217"/>
      <c r="C51" s="218"/>
      <c r="D51" s="219"/>
      <c r="E51" s="275"/>
      <c r="F51" s="220"/>
      <c r="G51" s="215" t="str">
        <f>REPLACE(CHOOSE(MATCH(YEAR($Q$1-E51)-1900,{8;9;10;11;12;14;16;18}),"P 1","P 2","B 1","B 2","M","C","J","S"),2,1,F51)</f>
        <v>S</v>
      </c>
      <c r="H51" s="205" t="str">
        <f t="shared" ca="1" si="5"/>
        <v/>
      </c>
      <c r="I51" s="205" t="str">
        <f t="shared" ca="1" si="5"/>
        <v/>
      </c>
      <c r="J51" s="205" t="str">
        <f t="shared" ca="1" si="5"/>
        <v/>
      </c>
      <c r="K51" s="205" t="str">
        <f t="shared" ca="1" si="5"/>
        <v/>
      </c>
      <c r="L51" s="205" t="str">
        <f t="shared" ca="1" si="5"/>
        <v/>
      </c>
      <c r="M51" s="205" t="str">
        <f t="shared" ca="1" si="5"/>
        <v/>
      </c>
      <c r="N51" s="205" t="str">
        <f t="shared" ca="1" si="5"/>
        <v/>
      </c>
      <c r="O51" s="205" t="str">
        <f t="shared" ca="1" si="5"/>
        <v/>
      </c>
      <c r="P51" s="77" t="str">
        <f t="shared" ca="1" si="1"/>
        <v/>
      </c>
      <c r="Q51" s="201"/>
    </row>
    <row r="52" spans="1:17" ht="15" customHeight="1">
      <c r="A52" s="216">
        <v>150</v>
      </c>
      <c r="B52" s="217"/>
      <c r="C52" s="218"/>
      <c r="D52" s="219"/>
      <c r="E52" s="275"/>
      <c r="F52" s="220"/>
      <c r="G52" s="215" t="str">
        <f>REPLACE(CHOOSE(MATCH(YEAR($Q$1-E52)-1900,{8;9;10;11;12;14;16;18}),"P 1","P 2","B 1","B 2","M","C","J","S"),2,1,F52)</f>
        <v>S</v>
      </c>
      <c r="H52" s="205" t="str">
        <f t="shared" ref="H52:O61" ca="1" si="6">IFERROR(INDEX(INDIRECT("'"&amp;H$1&amp;"'!A:A"),MATCH($A52,INDIRECT("'"&amp;H$1&amp;"'!B:B"),0)),"")</f>
        <v/>
      </c>
      <c r="I52" s="205" t="str">
        <f t="shared" ca="1" si="6"/>
        <v/>
      </c>
      <c r="J52" s="205" t="str">
        <f t="shared" ca="1" si="6"/>
        <v/>
      </c>
      <c r="K52" s="205" t="str">
        <f t="shared" ca="1" si="6"/>
        <v/>
      </c>
      <c r="L52" s="205" t="str">
        <f t="shared" ca="1" si="6"/>
        <v/>
      </c>
      <c r="M52" s="205" t="str">
        <f t="shared" ca="1" si="6"/>
        <v/>
      </c>
      <c r="N52" s="205" t="str">
        <f t="shared" ca="1" si="6"/>
        <v/>
      </c>
      <c r="O52" s="205" t="str">
        <f t="shared" ca="1" si="6"/>
        <v/>
      </c>
      <c r="P52" s="77" t="str">
        <f t="shared" ca="1" si="1"/>
        <v/>
      </c>
      <c r="Q52" s="201"/>
    </row>
    <row r="53" spans="1:17" ht="15" customHeight="1">
      <c r="A53" s="216">
        <v>151</v>
      </c>
      <c r="B53" s="217"/>
      <c r="C53" s="218"/>
      <c r="D53" s="219"/>
      <c r="E53" s="275"/>
      <c r="F53" s="220"/>
      <c r="G53" s="215" t="str">
        <f>REPLACE(CHOOSE(MATCH(YEAR($Q$1-E53)-1900,{8;9;10;11;12;14;16;18}),"P 1","P 2","B 1","B 2","M","C","J","S"),2,1,F53)</f>
        <v>S</v>
      </c>
      <c r="H53" s="205" t="str">
        <f t="shared" ca="1" si="6"/>
        <v/>
      </c>
      <c r="I53" s="205" t="str">
        <f t="shared" ca="1" si="6"/>
        <v/>
      </c>
      <c r="J53" s="205" t="str">
        <f t="shared" ca="1" si="6"/>
        <v/>
      </c>
      <c r="K53" s="205" t="str">
        <f t="shared" ca="1" si="6"/>
        <v/>
      </c>
      <c r="L53" s="205" t="str">
        <f t="shared" ca="1" si="6"/>
        <v/>
      </c>
      <c r="M53" s="205" t="str">
        <f t="shared" ca="1" si="6"/>
        <v/>
      </c>
      <c r="N53" s="205" t="str">
        <f t="shared" ca="1" si="6"/>
        <v/>
      </c>
      <c r="O53" s="205" t="str">
        <f t="shared" ca="1" si="6"/>
        <v/>
      </c>
      <c r="P53" s="77" t="str">
        <f t="shared" ca="1" si="1"/>
        <v/>
      </c>
      <c r="Q53" s="201"/>
    </row>
    <row r="54" spans="1:17" ht="15" customHeight="1">
      <c r="A54" s="216">
        <v>152</v>
      </c>
      <c r="B54" s="217"/>
      <c r="C54" s="218"/>
      <c r="D54" s="219"/>
      <c r="E54" s="275"/>
      <c r="F54" s="220"/>
      <c r="G54" s="215" t="str">
        <f>REPLACE(CHOOSE(MATCH(YEAR($Q$1-E54)-1900,{8;9;10;11;12;14;16;18}),"P 1","P 2","B 1","B 2","M","C","J","S"),2,1,F54)</f>
        <v>S</v>
      </c>
      <c r="H54" s="205" t="str">
        <f t="shared" ca="1" si="6"/>
        <v/>
      </c>
      <c r="I54" s="205" t="str">
        <f t="shared" ca="1" si="6"/>
        <v/>
      </c>
      <c r="J54" s="205" t="str">
        <f t="shared" ca="1" si="6"/>
        <v/>
      </c>
      <c r="K54" s="205" t="str">
        <f t="shared" ca="1" si="6"/>
        <v/>
      </c>
      <c r="L54" s="205" t="str">
        <f t="shared" ca="1" si="6"/>
        <v/>
      </c>
      <c r="M54" s="205" t="str">
        <f t="shared" ca="1" si="6"/>
        <v/>
      </c>
      <c r="N54" s="205" t="str">
        <f t="shared" ca="1" si="6"/>
        <v/>
      </c>
      <c r="O54" s="205" t="str">
        <f t="shared" ca="1" si="6"/>
        <v/>
      </c>
      <c r="P54" s="77" t="str">
        <f t="shared" ca="1" si="1"/>
        <v/>
      </c>
      <c r="Q54" s="201"/>
    </row>
    <row r="55" spans="1:17" ht="15" customHeight="1">
      <c r="A55" s="216">
        <v>153</v>
      </c>
      <c r="B55" s="217"/>
      <c r="C55" s="218"/>
      <c r="D55" s="219"/>
      <c r="E55" s="275"/>
      <c r="F55" s="220"/>
      <c r="G55" s="215" t="str">
        <f>REPLACE(CHOOSE(MATCH(YEAR($Q$1-E55)-1900,{8;9;10;11;12;14;16;18}),"P 1","P 2","B 1","B 2","M","C","J","S"),2,1,F55)</f>
        <v>S</v>
      </c>
      <c r="H55" s="205" t="str">
        <f t="shared" ca="1" si="6"/>
        <v/>
      </c>
      <c r="I55" s="205" t="str">
        <f t="shared" ca="1" si="6"/>
        <v/>
      </c>
      <c r="J55" s="205" t="str">
        <f t="shared" ca="1" si="6"/>
        <v/>
      </c>
      <c r="K55" s="205" t="str">
        <f t="shared" ca="1" si="6"/>
        <v/>
      </c>
      <c r="L55" s="205" t="str">
        <f t="shared" ca="1" si="6"/>
        <v/>
      </c>
      <c r="M55" s="205" t="str">
        <f t="shared" ca="1" si="6"/>
        <v/>
      </c>
      <c r="N55" s="205" t="str">
        <f t="shared" ca="1" si="6"/>
        <v/>
      </c>
      <c r="O55" s="205" t="str">
        <f t="shared" ca="1" si="6"/>
        <v/>
      </c>
      <c r="P55" s="77" t="str">
        <f t="shared" ca="1" si="1"/>
        <v/>
      </c>
      <c r="Q55" s="201"/>
    </row>
    <row r="56" spans="1:17" ht="15" customHeight="1">
      <c r="A56" s="216">
        <v>154</v>
      </c>
      <c r="B56" s="217"/>
      <c r="C56" s="218"/>
      <c r="D56" s="219"/>
      <c r="E56" s="275"/>
      <c r="F56" s="220"/>
      <c r="G56" s="215" t="str">
        <f>REPLACE(CHOOSE(MATCH(YEAR($Q$1-E56)-1900,{8;9;10;11;12;14;16;18}),"P 1","P 2","B 1","B 2","M","C","J","S"),2,1,F56)</f>
        <v>S</v>
      </c>
      <c r="H56" s="205" t="str">
        <f t="shared" ca="1" si="6"/>
        <v/>
      </c>
      <c r="I56" s="205" t="str">
        <f t="shared" ca="1" si="6"/>
        <v/>
      </c>
      <c r="J56" s="205" t="str">
        <f t="shared" ca="1" si="6"/>
        <v/>
      </c>
      <c r="K56" s="205" t="str">
        <f t="shared" ca="1" si="6"/>
        <v/>
      </c>
      <c r="L56" s="205" t="str">
        <f t="shared" ca="1" si="6"/>
        <v/>
      </c>
      <c r="M56" s="205" t="str">
        <f t="shared" ca="1" si="6"/>
        <v/>
      </c>
      <c r="N56" s="205" t="str">
        <f t="shared" ca="1" si="6"/>
        <v/>
      </c>
      <c r="O56" s="205" t="str">
        <f t="shared" ca="1" si="6"/>
        <v/>
      </c>
      <c r="P56" s="77" t="str">
        <f t="shared" ca="1" si="1"/>
        <v/>
      </c>
      <c r="Q56" s="201"/>
    </row>
    <row r="57" spans="1:17" ht="15" customHeight="1">
      <c r="A57" s="216">
        <v>155</v>
      </c>
      <c r="B57" s="217"/>
      <c r="C57" s="218"/>
      <c r="D57" s="219"/>
      <c r="E57" s="275"/>
      <c r="F57" s="220"/>
      <c r="G57" s="215" t="str">
        <f>REPLACE(CHOOSE(MATCH(YEAR($Q$1-E57)-1900,{8;9;10;11;12;14;16;18}),"P 1","P 2","B 1","B 2","M","C","J","S"),2,1,F57)</f>
        <v>S</v>
      </c>
      <c r="H57" s="205" t="str">
        <f t="shared" ca="1" si="6"/>
        <v/>
      </c>
      <c r="I57" s="205" t="str">
        <f t="shared" ca="1" si="6"/>
        <v/>
      </c>
      <c r="J57" s="205" t="str">
        <f t="shared" ca="1" si="6"/>
        <v/>
      </c>
      <c r="K57" s="205" t="str">
        <f t="shared" ca="1" si="6"/>
        <v/>
      </c>
      <c r="L57" s="205" t="str">
        <f t="shared" ca="1" si="6"/>
        <v/>
      </c>
      <c r="M57" s="205" t="str">
        <f t="shared" ca="1" si="6"/>
        <v/>
      </c>
      <c r="N57" s="205" t="str">
        <f t="shared" ca="1" si="6"/>
        <v/>
      </c>
      <c r="O57" s="205" t="str">
        <f t="shared" ca="1" si="6"/>
        <v/>
      </c>
      <c r="P57" s="77" t="str">
        <f t="shared" ca="1" si="1"/>
        <v/>
      </c>
      <c r="Q57" s="201"/>
    </row>
    <row r="58" spans="1:17" ht="15" customHeight="1">
      <c r="A58" s="216">
        <v>156</v>
      </c>
      <c r="B58" s="217"/>
      <c r="C58" s="218"/>
      <c r="D58" s="219"/>
      <c r="E58" s="275"/>
      <c r="F58" s="220"/>
      <c r="G58" s="215" t="str">
        <f>REPLACE(CHOOSE(MATCH(YEAR($Q$1-E58)-1900,{8;9;10;11;12;14;16;18}),"P 1","P 2","B 1","B 2","M","C","J","S"),2,1,F58)</f>
        <v>S</v>
      </c>
      <c r="H58" s="205" t="str">
        <f t="shared" ca="1" si="6"/>
        <v/>
      </c>
      <c r="I58" s="205" t="str">
        <f t="shared" ca="1" si="6"/>
        <v/>
      </c>
      <c r="J58" s="205" t="str">
        <f t="shared" ca="1" si="6"/>
        <v/>
      </c>
      <c r="K58" s="205" t="str">
        <f t="shared" ca="1" si="6"/>
        <v/>
      </c>
      <c r="L58" s="205" t="str">
        <f t="shared" ca="1" si="6"/>
        <v/>
      </c>
      <c r="M58" s="205" t="str">
        <f t="shared" ca="1" si="6"/>
        <v/>
      </c>
      <c r="N58" s="205" t="str">
        <f t="shared" ca="1" si="6"/>
        <v/>
      </c>
      <c r="O58" s="205" t="str">
        <f t="shared" ca="1" si="6"/>
        <v/>
      </c>
      <c r="P58" s="77" t="str">
        <f t="shared" ca="1" si="1"/>
        <v/>
      </c>
      <c r="Q58" s="201"/>
    </row>
    <row r="59" spans="1:17" ht="15" customHeight="1">
      <c r="A59" s="216">
        <v>157</v>
      </c>
      <c r="B59" s="217"/>
      <c r="C59" s="218"/>
      <c r="D59" s="219"/>
      <c r="E59" s="275"/>
      <c r="F59" s="220"/>
      <c r="G59" s="215" t="str">
        <f>REPLACE(CHOOSE(MATCH(YEAR($Q$1-E59)-1900,{8;9;10;11;12;14;16;18}),"P 1","P 2","B 1","B 2","M","C","J","S"),2,1,F59)</f>
        <v>S</v>
      </c>
      <c r="H59" s="205" t="str">
        <f t="shared" ca="1" si="6"/>
        <v/>
      </c>
      <c r="I59" s="205" t="str">
        <f t="shared" ca="1" si="6"/>
        <v/>
      </c>
      <c r="J59" s="205" t="str">
        <f t="shared" ca="1" si="6"/>
        <v/>
      </c>
      <c r="K59" s="205" t="str">
        <f t="shared" ca="1" si="6"/>
        <v/>
      </c>
      <c r="L59" s="205" t="str">
        <f t="shared" ca="1" si="6"/>
        <v/>
      </c>
      <c r="M59" s="205" t="str">
        <f t="shared" ca="1" si="6"/>
        <v/>
      </c>
      <c r="N59" s="205" t="str">
        <f t="shared" ca="1" si="6"/>
        <v/>
      </c>
      <c r="O59" s="205" t="str">
        <f t="shared" ca="1" si="6"/>
        <v/>
      </c>
      <c r="P59" s="77" t="str">
        <f t="shared" ca="1" si="1"/>
        <v/>
      </c>
      <c r="Q59" s="201"/>
    </row>
    <row r="60" spans="1:17" ht="15" customHeight="1">
      <c r="A60" s="216">
        <v>158</v>
      </c>
      <c r="B60" s="217"/>
      <c r="C60" s="218"/>
      <c r="D60" s="219"/>
      <c r="E60" s="275"/>
      <c r="F60" s="220"/>
      <c r="G60" s="215" t="str">
        <f>REPLACE(CHOOSE(MATCH(YEAR($Q$1-E60)-1900,{8;9;10;11;12;14;16;18}),"P 1","P 2","B 1","B 2","M","C","J","S"),2,1,F60)</f>
        <v>S</v>
      </c>
      <c r="H60" s="205" t="str">
        <f t="shared" ca="1" si="6"/>
        <v/>
      </c>
      <c r="I60" s="205" t="str">
        <f t="shared" ca="1" si="6"/>
        <v/>
      </c>
      <c r="J60" s="205" t="str">
        <f t="shared" ca="1" si="6"/>
        <v/>
      </c>
      <c r="K60" s="205" t="str">
        <f t="shared" ca="1" si="6"/>
        <v/>
      </c>
      <c r="L60" s="205" t="str">
        <f t="shared" ca="1" si="6"/>
        <v/>
      </c>
      <c r="M60" s="205" t="str">
        <f t="shared" ca="1" si="6"/>
        <v/>
      </c>
      <c r="N60" s="205" t="str">
        <f t="shared" ca="1" si="6"/>
        <v/>
      </c>
      <c r="O60" s="205" t="str">
        <f t="shared" ca="1" si="6"/>
        <v/>
      </c>
      <c r="P60" s="77" t="str">
        <f t="shared" ca="1" si="1"/>
        <v/>
      </c>
      <c r="Q60" s="201"/>
    </row>
    <row r="61" spans="1:17" ht="15" customHeight="1">
      <c r="A61" s="216">
        <v>159</v>
      </c>
      <c r="B61" s="217"/>
      <c r="C61" s="218"/>
      <c r="D61" s="219"/>
      <c r="E61" s="275"/>
      <c r="F61" s="220"/>
      <c r="G61" s="215" t="str">
        <f>REPLACE(CHOOSE(MATCH(YEAR($Q$1-E61)-1900,{8;9;10;11;12;14;16;18}),"P 1","P 2","B 1","B 2","M","C","J","S"),2,1,F61)</f>
        <v>S</v>
      </c>
      <c r="H61" s="205" t="str">
        <f t="shared" ca="1" si="6"/>
        <v/>
      </c>
      <c r="I61" s="205" t="str">
        <f t="shared" ca="1" si="6"/>
        <v/>
      </c>
      <c r="J61" s="205" t="str">
        <f t="shared" ca="1" si="6"/>
        <v/>
      </c>
      <c r="K61" s="205" t="str">
        <f t="shared" ca="1" si="6"/>
        <v/>
      </c>
      <c r="L61" s="205" t="str">
        <f t="shared" ca="1" si="6"/>
        <v/>
      </c>
      <c r="M61" s="205" t="str">
        <f t="shared" ca="1" si="6"/>
        <v/>
      </c>
      <c r="N61" s="205" t="str">
        <f t="shared" ca="1" si="6"/>
        <v/>
      </c>
      <c r="O61" s="205" t="str">
        <f t="shared" ca="1" si="6"/>
        <v/>
      </c>
      <c r="P61" s="77" t="str">
        <f t="shared" ca="1" si="1"/>
        <v/>
      </c>
      <c r="Q61" s="201"/>
    </row>
    <row r="62" spans="1:17" ht="15" customHeight="1">
      <c r="A62" s="216">
        <v>160</v>
      </c>
      <c r="B62" s="217"/>
      <c r="C62" s="218"/>
      <c r="D62" s="219"/>
      <c r="E62" s="275"/>
      <c r="F62" s="220"/>
      <c r="G62" s="215" t="str">
        <f>REPLACE(CHOOSE(MATCH(YEAR($Q$1-E62)-1900,{8;9;10;11;12;14;16;18}),"P 1","P 2","B 1","B 2","M","C","J","S"),2,1,F62)</f>
        <v>S</v>
      </c>
      <c r="H62" s="205" t="str">
        <f t="shared" ref="H62:O71" ca="1" si="7">IFERROR(INDEX(INDIRECT("'"&amp;H$1&amp;"'!A:A"),MATCH($A62,INDIRECT("'"&amp;H$1&amp;"'!B:B"),0)),"")</f>
        <v/>
      </c>
      <c r="I62" s="205" t="str">
        <f t="shared" ca="1" si="7"/>
        <v/>
      </c>
      <c r="J62" s="205" t="str">
        <f t="shared" ca="1" si="7"/>
        <v/>
      </c>
      <c r="K62" s="205" t="str">
        <f t="shared" ca="1" si="7"/>
        <v/>
      </c>
      <c r="L62" s="205" t="str">
        <f t="shared" ca="1" si="7"/>
        <v/>
      </c>
      <c r="M62" s="205" t="str">
        <f t="shared" ca="1" si="7"/>
        <v/>
      </c>
      <c r="N62" s="205" t="str">
        <f t="shared" ca="1" si="7"/>
        <v/>
      </c>
      <c r="O62" s="205" t="str">
        <f t="shared" ca="1" si="7"/>
        <v/>
      </c>
      <c r="P62" s="77" t="str">
        <f t="shared" ca="1" si="1"/>
        <v/>
      </c>
      <c r="Q62" s="201"/>
    </row>
    <row r="63" spans="1:17" ht="15" customHeight="1">
      <c r="A63" s="216">
        <v>161</v>
      </c>
      <c r="B63" s="217"/>
      <c r="C63" s="218"/>
      <c r="D63" s="219"/>
      <c r="E63" s="275"/>
      <c r="F63" s="220"/>
      <c r="G63" s="215" t="str">
        <f>REPLACE(CHOOSE(MATCH(YEAR($Q$1-E63)-1900,{8;9;10;11;12;14;16;18}),"P 1","P 2","B 1","B 2","M","C","J","S"),2,1,F63)</f>
        <v>S</v>
      </c>
      <c r="H63" s="205" t="str">
        <f t="shared" ca="1" si="7"/>
        <v/>
      </c>
      <c r="I63" s="205" t="str">
        <f t="shared" ca="1" si="7"/>
        <v/>
      </c>
      <c r="J63" s="205" t="str">
        <f t="shared" ca="1" si="7"/>
        <v/>
      </c>
      <c r="K63" s="205" t="str">
        <f t="shared" ca="1" si="7"/>
        <v/>
      </c>
      <c r="L63" s="205" t="str">
        <f t="shared" ca="1" si="7"/>
        <v/>
      </c>
      <c r="M63" s="205" t="str">
        <f t="shared" ca="1" si="7"/>
        <v/>
      </c>
      <c r="N63" s="205" t="str">
        <f t="shared" ca="1" si="7"/>
        <v/>
      </c>
      <c r="O63" s="205" t="str">
        <f t="shared" ca="1" si="7"/>
        <v/>
      </c>
      <c r="P63" s="77" t="str">
        <f t="shared" ca="1" si="1"/>
        <v/>
      </c>
      <c r="Q63" s="201"/>
    </row>
    <row r="64" spans="1:17" ht="15" customHeight="1">
      <c r="A64" s="216">
        <v>162</v>
      </c>
      <c r="B64" s="217"/>
      <c r="C64" s="218"/>
      <c r="D64" s="219"/>
      <c r="E64" s="275"/>
      <c r="F64" s="220"/>
      <c r="G64" s="215" t="str">
        <f>REPLACE(CHOOSE(MATCH(YEAR($Q$1-E64)-1900,{8;9;10;11;12;14;16;18}),"P 1","P 2","B 1","B 2","M","C","J","S"),2,1,F64)</f>
        <v>S</v>
      </c>
      <c r="H64" s="205" t="str">
        <f t="shared" ca="1" si="7"/>
        <v/>
      </c>
      <c r="I64" s="205" t="str">
        <f t="shared" ca="1" si="7"/>
        <v/>
      </c>
      <c r="J64" s="205" t="str">
        <f t="shared" ca="1" si="7"/>
        <v/>
      </c>
      <c r="K64" s="205" t="str">
        <f t="shared" ca="1" si="7"/>
        <v/>
      </c>
      <c r="L64" s="205" t="str">
        <f t="shared" ca="1" si="7"/>
        <v/>
      </c>
      <c r="M64" s="205" t="str">
        <f t="shared" ca="1" si="7"/>
        <v/>
      </c>
      <c r="N64" s="205" t="str">
        <f t="shared" ca="1" si="7"/>
        <v/>
      </c>
      <c r="O64" s="205" t="str">
        <f t="shared" ca="1" si="7"/>
        <v/>
      </c>
      <c r="P64" s="77" t="str">
        <f t="shared" ca="1" si="1"/>
        <v/>
      </c>
      <c r="Q64" s="201"/>
    </row>
    <row r="65" spans="1:17" ht="15" customHeight="1">
      <c r="A65" s="216">
        <v>163</v>
      </c>
      <c r="B65" s="217"/>
      <c r="C65" s="218"/>
      <c r="D65" s="219"/>
      <c r="E65" s="275"/>
      <c r="F65" s="220"/>
      <c r="G65" s="215" t="str">
        <f>REPLACE(CHOOSE(MATCH(YEAR($Q$1-E65)-1900,{8;9;10;11;12;14;16;18}),"P 1","P 2","B 1","B 2","M","C","J","S"),2,1,F65)</f>
        <v>S</v>
      </c>
      <c r="H65" s="205" t="str">
        <f t="shared" ca="1" si="7"/>
        <v/>
      </c>
      <c r="I65" s="205" t="str">
        <f t="shared" ca="1" si="7"/>
        <v/>
      </c>
      <c r="J65" s="205" t="str">
        <f t="shared" ca="1" si="7"/>
        <v/>
      </c>
      <c r="K65" s="205" t="str">
        <f t="shared" ca="1" si="7"/>
        <v/>
      </c>
      <c r="L65" s="205" t="str">
        <f t="shared" ca="1" si="7"/>
        <v/>
      </c>
      <c r="M65" s="205" t="str">
        <f t="shared" ca="1" si="7"/>
        <v/>
      </c>
      <c r="N65" s="205" t="str">
        <f t="shared" ca="1" si="7"/>
        <v/>
      </c>
      <c r="O65" s="205" t="str">
        <f t="shared" ca="1" si="7"/>
        <v/>
      </c>
      <c r="P65" s="77" t="str">
        <f t="shared" ca="1" si="1"/>
        <v/>
      </c>
      <c r="Q65" s="201"/>
    </row>
    <row r="66" spans="1:17" ht="15" customHeight="1">
      <c r="A66" s="216">
        <v>164</v>
      </c>
      <c r="B66" s="217"/>
      <c r="C66" s="218"/>
      <c r="D66" s="219"/>
      <c r="E66" s="275"/>
      <c r="F66" s="220"/>
      <c r="G66" s="215" t="str">
        <f>REPLACE(CHOOSE(MATCH(YEAR($Q$1-E66)-1900,{8;9;10;11;12;14;16;18}),"P 1","P 2","B 1","B 2","M","C","J","S"),2,1,F66)</f>
        <v>S</v>
      </c>
      <c r="H66" s="205" t="str">
        <f t="shared" ca="1" si="7"/>
        <v/>
      </c>
      <c r="I66" s="205" t="str">
        <f t="shared" ca="1" si="7"/>
        <v/>
      </c>
      <c r="J66" s="205" t="str">
        <f t="shared" ca="1" si="7"/>
        <v/>
      </c>
      <c r="K66" s="205" t="str">
        <f t="shared" ca="1" si="7"/>
        <v/>
      </c>
      <c r="L66" s="205" t="str">
        <f t="shared" ca="1" si="7"/>
        <v/>
      </c>
      <c r="M66" s="205" t="str">
        <f t="shared" ca="1" si="7"/>
        <v/>
      </c>
      <c r="N66" s="205" t="str">
        <f t="shared" ca="1" si="7"/>
        <v/>
      </c>
      <c r="O66" s="205" t="str">
        <f t="shared" ca="1" si="7"/>
        <v/>
      </c>
      <c r="P66" s="77" t="str">
        <f t="shared" ref="P66:P129" ca="1" si="8">IF(SUM(H66:O66)=0,"",SUM(H66:O66))</f>
        <v/>
      </c>
      <c r="Q66" s="201"/>
    </row>
    <row r="67" spans="1:17" ht="15" customHeight="1">
      <c r="A67" s="216">
        <v>165</v>
      </c>
      <c r="B67" s="217"/>
      <c r="C67" s="218"/>
      <c r="D67" s="219"/>
      <c r="E67" s="275"/>
      <c r="F67" s="220"/>
      <c r="G67" s="215" t="str">
        <f>REPLACE(CHOOSE(MATCH(YEAR($Q$1-E67)-1900,{8;9;10;11;12;14;16;18}),"P 1","P 2","B 1","B 2","M","C","J","S"),2,1,F67)</f>
        <v>S</v>
      </c>
      <c r="H67" s="205" t="str">
        <f t="shared" ca="1" si="7"/>
        <v/>
      </c>
      <c r="I67" s="205" t="str">
        <f t="shared" ca="1" si="7"/>
        <v/>
      </c>
      <c r="J67" s="205" t="str">
        <f t="shared" ca="1" si="7"/>
        <v/>
      </c>
      <c r="K67" s="205" t="str">
        <f t="shared" ca="1" si="7"/>
        <v/>
      </c>
      <c r="L67" s="205" t="str">
        <f t="shared" ca="1" si="7"/>
        <v/>
      </c>
      <c r="M67" s="205" t="str">
        <f t="shared" ca="1" si="7"/>
        <v/>
      </c>
      <c r="N67" s="205" t="str">
        <f t="shared" ca="1" si="7"/>
        <v/>
      </c>
      <c r="O67" s="205" t="str">
        <f t="shared" ca="1" si="7"/>
        <v/>
      </c>
      <c r="P67" s="77" t="str">
        <f t="shared" ca="1" si="8"/>
        <v/>
      </c>
      <c r="Q67" s="201"/>
    </row>
    <row r="68" spans="1:17" ht="15" customHeight="1">
      <c r="A68" s="216">
        <v>166</v>
      </c>
      <c r="B68" s="217"/>
      <c r="C68" s="218"/>
      <c r="D68" s="219"/>
      <c r="E68" s="275"/>
      <c r="F68" s="220"/>
      <c r="G68" s="215" t="str">
        <f>REPLACE(CHOOSE(MATCH(YEAR($Q$1-E68)-1900,{8;9;10;11;12;14;16;18}),"P 1","P 2","B 1","B 2","M","C","J","S"),2,1,F68)</f>
        <v>S</v>
      </c>
      <c r="H68" s="205" t="str">
        <f t="shared" ca="1" si="7"/>
        <v/>
      </c>
      <c r="I68" s="205" t="str">
        <f t="shared" ca="1" si="7"/>
        <v/>
      </c>
      <c r="J68" s="205" t="str">
        <f t="shared" ca="1" si="7"/>
        <v/>
      </c>
      <c r="K68" s="205" t="str">
        <f t="shared" ca="1" si="7"/>
        <v/>
      </c>
      <c r="L68" s="205" t="str">
        <f t="shared" ca="1" si="7"/>
        <v/>
      </c>
      <c r="M68" s="205" t="str">
        <f t="shared" ca="1" si="7"/>
        <v/>
      </c>
      <c r="N68" s="205" t="str">
        <f t="shared" ca="1" si="7"/>
        <v/>
      </c>
      <c r="O68" s="205" t="str">
        <f t="shared" ca="1" si="7"/>
        <v/>
      </c>
      <c r="P68" s="77" t="str">
        <f t="shared" ca="1" si="8"/>
        <v/>
      </c>
      <c r="Q68" s="201"/>
    </row>
    <row r="69" spans="1:17" ht="15" customHeight="1">
      <c r="A69" s="216">
        <v>167</v>
      </c>
      <c r="B69" s="217"/>
      <c r="C69" s="218"/>
      <c r="D69" s="219"/>
      <c r="E69" s="275"/>
      <c r="F69" s="220"/>
      <c r="G69" s="215" t="str">
        <f>REPLACE(CHOOSE(MATCH(YEAR($Q$1-E69)-1900,{8;9;10;11;12;14;16;18}),"P 1","P 2","B 1","B 2","M","C","J","S"),2,1,F69)</f>
        <v>S</v>
      </c>
      <c r="H69" s="205" t="str">
        <f t="shared" ca="1" si="7"/>
        <v/>
      </c>
      <c r="I69" s="205" t="str">
        <f t="shared" ca="1" si="7"/>
        <v/>
      </c>
      <c r="J69" s="205" t="str">
        <f t="shared" ca="1" si="7"/>
        <v/>
      </c>
      <c r="K69" s="205" t="str">
        <f t="shared" ca="1" si="7"/>
        <v/>
      </c>
      <c r="L69" s="205" t="str">
        <f t="shared" ca="1" si="7"/>
        <v/>
      </c>
      <c r="M69" s="205" t="str">
        <f t="shared" ca="1" si="7"/>
        <v/>
      </c>
      <c r="N69" s="205" t="str">
        <f t="shared" ca="1" si="7"/>
        <v/>
      </c>
      <c r="O69" s="205" t="str">
        <f t="shared" ca="1" si="7"/>
        <v/>
      </c>
      <c r="P69" s="77" t="str">
        <f t="shared" ca="1" si="8"/>
        <v/>
      </c>
      <c r="Q69" s="201"/>
    </row>
    <row r="70" spans="1:17" ht="15" customHeight="1">
      <c r="A70" s="216">
        <v>168</v>
      </c>
      <c r="B70" s="217"/>
      <c r="C70" s="218"/>
      <c r="D70" s="219"/>
      <c r="E70" s="275"/>
      <c r="F70" s="220"/>
      <c r="G70" s="215" t="str">
        <f>REPLACE(CHOOSE(MATCH(YEAR($Q$1-E70)-1900,{8;9;10;11;12;14;16;18}),"P 1","P 2","B 1","B 2","M","C","J","S"),2,1,F70)</f>
        <v>S</v>
      </c>
      <c r="H70" s="205" t="str">
        <f t="shared" ca="1" si="7"/>
        <v/>
      </c>
      <c r="I70" s="205" t="str">
        <f t="shared" ca="1" si="7"/>
        <v/>
      </c>
      <c r="J70" s="205" t="str">
        <f t="shared" ca="1" si="7"/>
        <v/>
      </c>
      <c r="K70" s="205" t="str">
        <f t="shared" ca="1" si="7"/>
        <v/>
      </c>
      <c r="L70" s="205" t="str">
        <f t="shared" ca="1" si="7"/>
        <v/>
      </c>
      <c r="M70" s="205" t="str">
        <f t="shared" ca="1" si="7"/>
        <v/>
      </c>
      <c r="N70" s="205" t="str">
        <f t="shared" ca="1" si="7"/>
        <v/>
      </c>
      <c r="O70" s="205" t="str">
        <f t="shared" ca="1" si="7"/>
        <v/>
      </c>
      <c r="P70" s="77" t="str">
        <f t="shared" ca="1" si="8"/>
        <v/>
      </c>
      <c r="Q70" s="201"/>
    </row>
    <row r="71" spans="1:17" ht="15" customHeight="1">
      <c r="A71" s="216">
        <v>169</v>
      </c>
      <c r="B71" s="217"/>
      <c r="C71" s="218"/>
      <c r="D71" s="219"/>
      <c r="E71" s="275"/>
      <c r="F71" s="220"/>
      <c r="G71" s="215" t="str">
        <f>REPLACE(CHOOSE(MATCH(YEAR($Q$1-E71)-1900,{8;9;10;11;12;14;16;18}),"P 1","P 2","B 1","B 2","M","C","J","S"),2,1,F71)</f>
        <v>S</v>
      </c>
      <c r="H71" s="205" t="str">
        <f t="shared" ca="1" si="7"/>
        <v/>
      </c>
      <c r="I71" s="205" t="str">
        <f t="shared" ca="1" si="7"/>
        <v/>
      </c>
      <c r="J71" s="205" t="str">
        <f t="shared" ca="1" si="7"/>
        <v/>
      </c>
      <c r="K71" s="205" t="str">
        <f t="shared" ca="1" si="7"/>
        <v/>
      </c>
      <c r="L71" s="205" t="str">
        <f t="shared" ca="1" si="7"/>
        <v/>
      </c>
      <c r="M71" s="205" t="str">
        <f t="shared" ca="1" si="7"/>
        <v/>
      </c>
      <c r="N71" s="205" t="str">
        <f t="shared" ca="1" si="7"/>
        <v/>
      </c>
      <c r="O71" s="205" t="str">
        <f t="shared" ca="1" si="7"/>
        <v/>
      </c>
      <c r="P71" s="77" t="str">
        <f t="shared" ca="1" si="8"/>
        <v/>
      </c>
      <c r="Q71" s="201"/>
    </row>
    <row r="72" spans="1:17" ht="15" customHeight="1">
      <c r="A72" s="216">
        <v>170</v>
      </c>
      <c r="B72" s="217"/>
      <c r="C72" s="218"/>
      <c r="D72" s="219"/>
      <c r="E72" s="275"/>
      <c r="F72" s="220"/>
      <c r="G72" s="215" t="str">
        <f>REPLACE(CHOOSE(MATCH(YEAR($Q$1-E72)-1900,{8;9;10;11;12;14;16;18}),"P 1","P 2","B 1","B 2","M","C","J","S"),2,1,F72)</f>
        <v>S</v>
      </c>
      <c r="H72" s="205" t="str">
        <f t="shared" ref="H72:O81" ca="1" si="9">IFERROR(INDEX(INDIRECT("'"&amp;H$1&amp;"'!A:A"),MATCH($A72,INDIRECT("'"&amp;H$1&amp;"'!B:B"),0)),"")</f>
        <v/>
      </c>
      <c r="I72" s="205" t="str">
        <f t="shared" ca="1" si="9"/>
        <v/>
      </c>
      <c r="J72" s="205" t="str">
        <f t="shared" ca="1" si="9"/>
        <v/>
      </c>
      <c r="K72" s="205" t="str">
        <f t="shared" ca="1" si="9"/>
        <v/>
      </c>
      <c r="L72" s="205" t="str">
        <f t="shared" ca="1" si="9"/>
        <v/>
      </c>
      <c r="M72" s="205" t="str">
        <f t="shared" ca="1" si="9"/>
        <v/>
      </c>
      <c r="N72" s="205" t="str">
        <f t="shared" ca="1" si="9"/>
        <v/>
      </c>
      <c r="O72" s="205" t="str">
        <f t="shared" ca="1" si="9"/>
        <v/>
      </c>
      <c r="P72" s="77" t="str">
        <f t="shared" ca="1" si="8"/>
        <v/>
      </c>
      <c r="Q72" s="201"/>
    </row>
    <row r="73" spans="1:17" ht="15" customHeight="1">
      <c r="A73" s="216">
        <v>171</v>
      </c>
      <c r="B73" s="217"/>
      <c r="C73" s="218"/>
      <c r="D73" s="219"/>
      <c r="E73" s="275"/>
      <c r="F73" s="220"/>
      <c r="G73" s="215" t="str">
        <f>REPLACE(CHOOSE(MATCH(YEAR($Q$1-E73)-1900,{8;9;10;11;12;14;16;18}),"P 1","P 2","B 1","B 2","M","C","J","S"),2,1,F73)</f>
        <v>S</v>
      </c>
      <c r="H73" s="205" t="str">
        <f t="shared" ca="1" si="9"/>
        <v/>
      </c>
      <c r="I73" s="205" t="str">
        <f t="shared" ca="1" si="9"/>
        <v/>
      </c>
      <c r="J73" s="205" t="str">
        <f t="shared" ca="1" si="9"/>
        <v/>
      </c>
      <c r="K73" s="205" t="str">
        <f t="shared" ca="1" si="9"/>
        <v/>
      </c>
      <c r="L73" s="205" t="str">
        <f t="shared" ca="1" si="9"/>
        <v/>
      </c>
      <c r="M73" s="205" t="str">
        <f t="shared" ca="1" si="9"/>
        <v/>
      </c>
      <c r="N73" s="205" t="str">
        <f t="shared" ca="1" si="9"/>
        <v/>
      </c>
      <c r="O73" s="205" t="str">
        <f t="shared" ca="1" si="9"/>
        <v/>
      </c>
      <c r="P73" s="77" t="str">
        <f t="shared" ca="1" si="8"/>
        <v/>
      </c>
      <c r="Q73" s="201"/>
    </row>
    <row r="74" spans="1:17" ht="15" customHeight="1">
      <c r="A74" s="216">
        <v>172</v>
      </c>
      <c r="B74" s="217"/>
      <c r="C74" s="218"/>
      <c r="D74" s="219"/>
      <c r="E74" s="275"/>
      <c r="F74" s="220"/>
      <c r="G74" s="215" t="str">
        <f>REPLACE(CHOOSE(MATCH(YEAR($Q$1-E74)-1900,{8;9;10;11;12;14;16;18}),"P 1","P 2","B 1","B 2","M","C","J","S"),2,1,F74)</f>
        <v>S</v>
      </c>
      <c r="H74" s="205" t="str">
        <f t="shared" ca="1" si="9"/>
        <v/>
      </c>
      <c r="I74" s="205" t="str">
        <f t="shared" ca="1" si="9"/>
        <v/>
      </c>
      <c r="J74" s="205" t="str">
        <f t="shared" ca="1" si="9"/>
        <v/>
      </c>
      <c r="K74" s="205" t="str">
        <f t="shared" ca="1" si="9"/>
        <v/>
      </c>
      <c r="L74" s="205" t="str">
        <f t="shared" ca="1" si="9"/>
        <v/>
      </c>
      <c r="M74" s="205" t="str">
        <f t="shared" ca="1" si="9"/>
        <v/>
      </c>
      <c r="N74" s="205" t="str">
        <f t="shared" ca="1" si="9"/>
        <v/>
      </c>
      <c r="O74" s="205" t="str">
        <f t="shared" ca="1" si="9"/>
        <v/>
      </c>
      <c r="P74" s="77" t="str">
        <f t="shared" ca="1" si="8"/>
        <v/>
      </c>
      <c r="Q74" s="201"/>
    </row>
    <row r="75" spans="1:17" ht="15" customHeight="1">
      <c r="A75" s="216">
        <v>173</v>
      </c>
      <c r="B75" s="217"/>
      <c r="C75" s="218"/>
      <c r="D75" s="219"/>
      <c r="E75" s="275"/>
      <c r="F75" s="220"/>
      <c r="G75" s="215" t="str">
        <f>REPLACE(CHOOSE(MATCH(YEAR($Q$1-E75)-1900,{8;9;10;11;12;14;16;18}),"P 1","P 2","B 1","B 2","M","C","J","S"),2,1,F75)</f>
        <v>S</v>
      </c>
      <c r="H75" s="205" t="str">
        <f t="shared" ca="1" si="9"/>
        <v/>
      </c>
      <c r="I75" s="205" t="str">
        <f t="shared" ca="1" si="9"/>
        <v/>
      </c>
      <c r="J75" s="205" t="str">
        <f t="shared" ca="1" si="9"/>
        <v/>
      </c>
      <c r="K75" s="205" t="str">
        <f t="shared" ca="1" si="9"/>
        <v/>
      </c>
      <c r="L75" s="205" t="str">
        <f t="shared" ca="1" si="9"/>
        <v/>
      </c>
      <c r="M75" s="205" t="str">
        <f t="shared" ca="1" si="9"/>
        <v/>
      </c>
      <c r="N75" s="205" t="str">
        <f t="shared" ca="1" si="9"/>
        <v/>
      </c>
      <c r="O75" s="205" t="str">
        <f t="shared" ca="1" si="9"/>
        <v/>
      </c>
      <c r="P75" s="77" t="str">
        <f t="shared" ca="1" si="8"/>
        <v/>
      </c>
      <c r="Q75" s="201"/>
    </row>
    <row r="76" spans="1:17" ht="15" customHeight="1">
      <c r="A76" s="216">
        <v>174</v>
      </c>
      <c r="B76" s="217"/>
      <c r="C76" s="218"/>
      <c r="D76" s="219"/>
      <c r="E76" s="275"/>
      <c r="F76" s="220"/>
      <c r="G76" s="215" t="str">
        <f>REPLACE(CHOOSE(MATCH(YEAR($Q$1-E76)-1900,{8;9;10;11;12;14;16;18}),"P 1","P 2","B 1","B 2","M","C","J","S"),2,1,F76)</f>
        <v>S</v>
      </c>
      <c r="H76" s="205" t="str">
        <f t="shared" ca="1" si="9"/>
        <v/>
      </c>
      <c r="I76" s="205" t="str">
        <f t="shared" ca="1" si="9"/>
        <v/>
      </c>
      <c r="J76" s="205" t="str">
        <f t="shared" ca="1" si="9"/>
        <v/>
      </c>
      <c r="K76" s="205" t="str">
        <f t="shared" ca="1" si="9"/>
        <v/>
      </c>
      <c r="L76" s="205" t="str">
        <f t="shared" ca="1" si="9"/>
        <v/>
      </c>
      <c r="M76" s="205" t="str">
        <f t="shared" ca="1" si="9"/>
        <v/>
      </c>
      <c r="N76" s="205" t="str">
        <f t="shared" ca="1" si="9"/>
        <v/>
      </c>
      <c r="O76" s="205" t="str">
        <f t="shared" ca="1" si="9"/>
        <v/>
      </c>
      <c r="P76" s="77" t="str">
        <f t="shared" ca="1" si="8"/>
        <v/>
      </c>
      <c r="Q76" s="201"/>
    </row>
    <row r="77" spans="1:17" ht="15" customHeight="1">
      <c r="A77" s="216">
        <v>175</v>
      </c>
      <c r="B77" s="217"/>
      <c r="C77" s="218"/>
      <c r="D77" s="219"/>
      <c r="E77" s="275"/>
      <c r="F77" s="220"/>
      <c r="G77" s="215" t="str">
        <f>REPLACE(CHOOSE(MATCH(YEAR($Q$1-E77)-1900,{8;9;10;11;12;14;16;18}),"P 1","P 2","B 1","B 2","M","C","J","S"),2,1,F77)</f>
        <v>S</v>
      </c>
      <c r="H77" s="205" t="str">
        <f t="shared" ca="1" si="9"/>
        <v/>
      </c>
      <c r="I77" s="205" t="str">
        <f t="shared" ca="1" si="9"/>
        <v/>
      </c>
      <c r="J77" s="205" t="str">
        <f t="shared" ca="1" si="9"/>
        <v/>
      </c>
      <c r="K77" s="205" t="str">
        <f t="shared" ca="1" si="9"/>
        <v/>
      </c>
      <c r="L77" s="205" t="str">
        <f t="shared" ca="1" si="9"/>
        <v/>
      </c>
      <c r="M77" s="205" t="str">
        <f t="shared" ca="1" si="9"/>
        <v/>
      </c>
      <c r="N77" s="205" t="str">
        <f t="shared" ca="1" si="9"/>
        <v/>
      </c>
      <c r="O77" s="205" t="str">
        <f t="shared" ca="1" si="9"/>
        <v/>
      </c>
      <c r="P77" s="77" t="str">
        <f t="shared" ca="1" si="8"/>
        <v/>
      </c>
      <c r="Q77" s="201"/>
    </row>
    <row r="78" spans="1:17" ht="15" customHeight="1">
      <c r="A78" s="216">
        <v>176</v>
      </c>
      <c r="B78" s="217"/>
      <c r="C78" s="218"/>
      <c r="D78" s="219"/>
      <c r="E78" s="275"/>
      <c r="F78" s="220"/>
      <c r="G78" s="215" t="str">
        <f>REPLACE(CHOOSE(MATCH(YEAR($Q$1-E78)-1900,{8;9;10;11;12;14;16;18}),"P 1","P 2","B 1","B 2","M","C","J","S"),2,1,F78)</f>
        <v>S</v>
      </c>
      <c r="H78" s="205" t="str">
        <f t="shared" ca="1" si="9"/>
        <v/>
      </c>
      <c r="I78" s="205" t="str">
        <f t="shared" ca="1" si="9"/>
        <v/>
      </c>
      <c r="J78" s="205" t="str">
        <f t="shared" ca="1" si="9"/>
        <v/>
      </c>
      <c r="K78" s="205" t="str">
        <f t="shared" ca="1" si="9"/>
        <v/>
      </c>
      <c r="L78" s="205" t="str">
        <f t="shared" ca="1" si="9"/>
        <v/>
      </c>
      <c r="M78" s="205" t="str">
        <f t="shared" ca="1" si="9"/>
        <v/>
      </c>
      <c r="N78" s="205" t="str">
        <f t="shared" ca="1" si="9"/>
        <v/>
      </c>
      <c r="O78" s="205" t="str">
        <f t="shared" ca="1" si="9"/>
        <v/>
      </c>
      <c r="P78" s="77" t="str">
        <f t="shared" ca="1" si="8"/>
        <v/>
      </c>
      <c r="Q78" s="201"/>
    </row>
    <row r="79" spans="1:17" ht="15" customHeight="1">
      <c r="A79" s="216">
        <v>177</v>
      </c>
      <c r="B79" s="217"/>
      <c r="C79" s="218"/>
      <c r="D79" s="219"/>
      <c r="E79" s="275"/>
      <c r="F79" s="220"/>
      <c r="G79" s="215" t="str">
        <f>REPLACE(CHOOSE(MATCH(YEAR($Q$1-E79)-1900,{8;9;10;11;12;14;16;18}),"P 1","P 2","B 1","B 2","M","C","J","S"),2,1,F79)</f>
        <v>S</v>
      </c>
      <c r="H79" s="205" t="str">
        <f t="shared" ca="1" si="9"/>
        <v/>
      </c>
      <c r="I79" s="205" t="str">
        <f t="shared" ca="1" si="9"/>
        <v/>
      </c>
      <c r="J79" s="205" t="str">
        <f t="shared" ca="1" si="9"/>
        <v/>
      </c>
      <c r="K79" s="205" t="str">
        <f t="shared" ca="1" si="9"/>
        <v/>
      </c>
      <c r="L79" s="205" t="str">
        <f t="shared" ca="1" si="9"/>
        <v/>
      </c>
      <c r="M79" s="205" t="str">
        <f t="shared" ca="1" si="9"/>
        <v/>
      </c>
      <c r="N79" s="205" t="str">
        <f t="shared" ca="1" si="9"/>
        <v/>
      </c>
      <c r="O79" s="205" t="str">
        <f t="shared" ca="1" si="9"/>
        <v/>
      </c>
      <c r="P79" s="77" t="str">
        <f t="shared" ca="1" si="8"/>
        <v/>
      </c>
      <c r="Q79" s="201"/>
    </row>
    <row r="80" spans="1:17" ht="15" customHeight="1">
      <c r="A80" s="216">
        <v>178</v>
      </c>
      <c r="B80" s="217"/>
      <c r="C80" s="218"/>
      <c r="D80" s="219"/>
      <c r="E80" s="275"/>
      <c r="F80" s="220"/>
      <c r="G80" s="215" t="str">
        <f>REPLACE(CHOOSE(MATCH(YEAR($Q$1-E80)-1900,{8;9;10;11;12;14;16;18}),"P 1","P 2","B 1","B 2","M","C","J","S"),2,1,F80)</f>
        <v>S</v>
      </c>
      <c r="H80" s="205" t="str">
        <f t="shared" ca="1" si="9"/>
        <v/>
      </c>
      <c r="I80" s="205" t="str">
        <f t="shared" ca="1" si="9"/>
        <v/>
      </c>
      <c r="J80" s="205" t="str">
        <f t="shared" ca="1" si="9"/>
        <v/>
      </c>
      <c r="K80" s="205" t="str">
        <f t="shared" ca="1" si="9"/>
        <v/>
      </c>
      <c r="L80" s="205" t="str">
        <f t="shared" ca="1" si="9"/>
        <v/>
      </c>
      <c r="M80" s="205" t="str">
        <f t="shared" ca="1" si="9"/>
        <v/>
      </c>
      <c r="N80" s="205" t="str">
        <f t="shared" ca="1" si="9"/>
        <v/>
      </c>
      <c r="O80" s="205" t="str">
        <f t="shared" ca="1" si="9"/>
        <v/>
      </c>
      <c r="P80" s="77" t="str">
        <f t="shared" ca="1" si="8"/>
        <v/>
      </c>
      <c r="Q80" s="201"/>
    </row>
    <row r="81" spans="1:17" ht="15" customHeight="1">
      <c r="A81" s="216">
        <v>179</v>
      </c>
      <c r="B81" s="217"/>
      <c r="C81" s="218"/>
      <c r="D81" s="219"/>
      <c r="E81" s="275"/>
      <c r="F81" s="220"/>
      <c r="G81" s="215" t="str">
        <f>REPLACE(CHOOSE(MATCH(YEAR($Q$1-E81)-1900,{8;9;10;11;12;14;16;18}),"P 1","P 2","B 1","B 2","M","C","J","S"),2,1,F81)</f>
        <v>S</v>
      </c>
      <c r="H81" s="205" t="str">
        <f t="shared" ca="1" si="9"/>
        <v/>
      </c>
      <c r="I81" s="205" t="str">
        <f t="shared" ca="1" si="9"/>
        <v/>
      </c>
      <c r="J81" s="205" t="str">
        <f t="shared" ca="1" si="9"/>
        <v/>
      </c>
      <c r="K81" s="205" t="str">
        <f t="shared" ca="1" si="9"/>
        <v/>
      </c>
      <c r="L81" s="205" t="str">
        <f t="shared" ca="1" si="9"/>
        <v/>
      </c>
      <c r="M81" s="205" t="str">
        <f t="shared" ca="1" si="9"/>
        <v/>
      </c>
      <c r="N81" s="205" t="str">
        <f t="shared" ca="1" si="9"/>
        <v/>
      </c>
      <c r="O81" s="205" t="str">
        <f t="shared" ca="1" si="9"/>
        <v/>
      </c>
      <c r="P81" s="77" t="str">
        <f t="shared" ca="1" si="8"/>
        <v/>
      </c>
      <c r="Q81" s="201"/>
    </row>
    <row r="82" spans="1:17" ht="15" customHeight="1">
      <c r="A82" s="216">
        <v>180</v>
      </c>
      <c r="B82" s="217"/>
      <c r="C82" s="218"/>
      <c r="D82" s="219"/>
      <c r="E82" s="275"/>
      <c r="F82" s="220"/>
      <c r="G82" s="215" t="str">
        <f>REPLACE(CHOOSE(MATCH(YEAR($Q$1-E82)-1900,{8;9;10;11;12;14;16;18}),"P 1","P 2","B 1","B 2","M","C","J","S"),2,1,F82)</f>
        <v>S</v>
      </c>
      <c r="H82" s="205" t="str">
        <f t="shared" ref="H82:O91" ca="1" si="10">IFERROR(INDEX(INDIRECT("'"&amp;H$1&amp;"'!A:A"),MATCH($A82,INDIRECT("'"&amp;H$1&amp;"'!B:B"),0)),"")</f>
        <v/>
      </c>
      <c r="I82" s="205" t="str">
        <f t="shared" ca="1" si="10"/>
        <v/>
      </c>
      <c r="J82" s="205" t="str">
        <f t="shared" ca="1" si="10"/>
        <v/>
      </c>
      <c r="K82" s="205" t="str">
        <f t="shared" ca="1" si="10"/>
        <v/>
      </c>
      <c r="L82" s="205" t="str">
        <f t="shared" ca="1" si="10"/>
        <v/>
      </c>
      <c r="M82" s="205" t="str">
        <f t="shared" ca="1" si="10"/>
        <v/>
      </c>
      <c r="N82" s="205" t="str">
        <f t="shared" ca="1" si="10"/>
        <v/>
      </c>
      <c r="O82" s="205" t="str">
        <f t="shared" ca="1" si="10"/>
        <v/>
      </c>
      <c r="P82" s="77" t="str">
        <f t="shared" ca="1" si="8"/>
        <v/>
      </c>
      <c r="Q82" s="201"/>
    </row>
    <row r="83" spans="1:17" ht="15" customHeight="1">
      <c r="A83" s="216">
        <v>181</v>
      </c>
      <c r="B83" s="217"/>
      <c r="C83" s="218"/>
      <c r="D83" s="219"/>
      <c r="E83" s="275"/>
      <c r="F83" s="220"/>
      <c r="G83" s="215" t="str">
        <f>REPLACE(CHOOSE(MATCH(YEAR($Q$1-E83)-1900,{8;9;10;11;12;14;16;18}),"P 1","P 2","B 1","B 2","M","C","J","S"),2,1,F83)</f>
        <v>S</v>
      </c>
      <c r="H83" s="205" t="str">
        <f t="shared" ca="1" si="10"/>
        <v/>
      </c>
      <c r="I83" s="205" t="str">
        <f t="shared" ca="1" si="10"/>
        <v/>
      </c>
      <c r="J83" s="205" t="str">
        <f t="shared" ca="1" si="10"/>
        <v/>
      </c>
      <c r="K83" s="205" t="str">
        <f t="shared" ca="1" si="10"/>
        <v/>
      </c>
      <c r="L83" s="205" t="str">
        <f t="shared" ca="1" si="10"/>
        <v/>
      </c>
      <c r="M83" s="205" t="str">
        <f t="shared" ca="1" si="10"/>
        <v/>
      </c>
      <c r="N83" s="205" t="str">
        <f t="shared" ca="1" si="10"/>
        <v/>
      </c>
      <c r="O83" s="205" t="str">
        <f t="shared" ca="1" si="10"/>
        <v/>
      </c>
      <c r="P83" s="77" t="str">
        <f t="shared" ca="1" si="8"/>
        <v/>
      </c>
      <c r="Q83" s="201"/>
    </row>
    <row r="84" spans="1:17" ht="15" customHeight="1">
      <c r="A84" s="216">
        <v>182</v>
      </c>
      <c r="B84" s="217"/>
      <c r="C84" s="218"/>
      <c r="D84" s="219"/>
      <c r="E84" s="275"/>
      <c r="F84" s="220"/>
      <c r="G84" s="215" t="str">
        <f>REPLACE(CHOOSE(MATCH(YEAR($Q$1-E84)-1900,{8;9;10;11;12;14;16;18}),"P 1","P 2","B 1","B 2","M","C","J","S"),2,1,F84)</f>
        <v>S</v>
      </c>
      <c r="H84" s="205" t="str">
        <f t="shared" ca="1" si="10"/>
        <v/>
      </c>
      <c r="I84" s="205" t="str">
        <f t="shared" ca="1" si="10"/>
        <v/>
      </c>
      <c r="J84" s="205" t="str">
        <f t="shared" ca="1" si="10"/>
        <v/>
      </c>
      <c r="K84" s="205" t="str">
        <f t="shared" ca="1" si="10"/>
        <v/>
      </c>
      <c r="L84" s="205" t="str">
        <f t="shared" ca="1" si="10"/>
        <v/>
      </c>
      <c r="M84" s="205" t="str">
        <f t="shared" ca="1" si="10"/>
        <v/>
      </c>
      <c r="N84" s="205" t="str">
        <f t="shared" ca="1" si="10"/>
        <v/>
      </c>
      <c r="O84" s="205" t="str">
        <f t="shared" ca="1" si="10"/>
        <v/>
      </c>
      <c r="P84" s="77" t="str">
        <f t="shared" ca="1" si="8"/>
        <v/>
      </c>
      <c r="Q84" s="201"/>
    </row>
    <row r="85" spans="1:17" ht="15" customHeight="1">
      <c r="A85" s="216">
        <v>183</v>
      </c>
      <c r="B85" s="217"/>
      <c r="C85" s="218"/>
      <c r="D85" s="219"/>
      <c r="E85" s="275"/>
      <c r="F85" s="220"/>
      <c r="G85" s="215" t="str">
        <f>REPLACE(CHOOSE(MATCH(YEAR($Q$1-E85)-1900,{8;9;10;11;12;14;16;18}),"P 1","P 2","B 1","B 2","M","C","J","S"),2,1,F85)</f>
        <v>S</v>
      </c>
      <c r="H85" s="205" t="str">
        <f t="shared" ca="1" si="10"/>
        <v/>
      </c>
      <c r="I85" s="205" t="str">
        <f t="shared" ca="1" si="10"/>
        <v/>
      </c>
      <c r="J85" s="205" t="str">
        <f t="shared" ca="1" si="10"/>
        <v/>
      </c>
      <c r="K85" s="205" t="str">
        <f t="shared" ca="1" si="10"/>
        <v/>
      </c>
      <c r="L85" s="205" t="str">
        <f t="shared" ca="1" si="10"/>
        <v/>
      </c>
      <c r="M85" s="205" t="str">
        <f t="shared" ca="1" si="10"/>
        <v/>
      </c>
      <c r="N85" s="205" t="str">
        <f t="shared" ca="1" si="10"/>
        <v/>
      </c>
      <c r="O85" s="205" t="str">
        <f t="shared" ca="1" si="10"/>
        <v/>
      </c>
      <c r="P85" s="77" t="str">
        <f t="shared" ca="1" si="8"/>
        <v/>
      </c>
      <c r="Q85" s="201"/>
    </row>
    <row r="86" spans="1:17" ht="15" customHeight="1">
      <c r="A86" s="216">
        <v>184</v>
      </c>
      <c r="B86" s="217"/>
      <c r="C86" s="218"/>
      <c r="D86" s="219"/>
      <c r="E86" s="275"/>
      <c r="F86" s="220"/>
      <c r="G86" s="215" t="str">
        <f>REPLACE(CHOOSE(MATCH(YEAR($Q$1-E86)-1900,{8;9;10;11;12;14;16;18}),"P 1","P 2","B 1","B 2","M","C","J","S"),2,1,F86)</f>
        <v>S</v>
      </c>
      <c r="H86" s="205" t="str">
        <f t="shared" ca="1" si="10"/>
        <v/>
      </c>
      <c r="I86" s="205" t="str">
        <f t="shared" ca="1" si="10"/>
        <v/>
      </c>
      <c r="J86" s="205" t="str">
        <f t="shared" ca="1" si="10"/>
        <v/>
      </c>
      <c r="K86" s="205" t="str">
        <f t="shared" ca="1" si="10"/>
        <v/>
      </c>
      <c r="L86" s="205" t="str">
        <f t="shared" ca="1" si="10"/>
        <v/>
      </c>
      <c r="M86" s="205" t="str">
        <f t="shared" ca="1" si="10"/>
        <v/>
      </c>
      <c r="N86" s="205" t="str">
        <f t="shared" ca="1" si="10"/>
        <v/>
      </c>
      <c r="O86" s="205" t="str">
        <f t="shared" ca="1" si="10"/>
        <v/>
      </c>
      <c r="P86" s="77" t="str">
        <f t="shared" ca="1" si="8"/>
        <v/>
      </c>
      <c r="Q86" s="201"/>
    </row>
    <row r="87" spans="1:17" ht="15" customHeight="1">
      <c r="A87" s="216">
        <v>185</v>
      </c>
      <c r="B87" s="217"/>
      <c r="C87" s="218"/>
      <c r="D87" s="219"/>
      <c r="E87" s="275"/>
      <c r="F87" s="220"/>
      <c r="G87" s="215" t="str">
        <f>REPLACE(CHOOSE(MATCH(YEAR($Q$1-E87)-1900,{8;9;10;11;12;14;16;18}),"P 1","P 2","B 1","B 2","M","C","J","S"),2,1,F87)</f>
        <v>S</v>
      </c>
      <c r="H87" s="205" t="str">
        <f t="shared" ca="1" si="10"/>
        <v/>
      </c>
      <c r="I87" s="205" t="str">
        <f t="shared" ca="1" si="10"/>
        <v/>
      </c>
      <c r="J87" s="205" t="str">
        <f t="shared" ca="1" si="10"/>
        <v/>
      </c>
      <c r="K87" s="205" t="str">
        <f t="shared" ca="1" si="10"/>
        <v/>
      </c>
      <c r="L87" s="205" t="str">
        <f t="shared" ca="1" si="10"/>
        <v/>
      </c>
      <c r="M87" s="205" t="str">
        <f t="shared" ca="1" si="10"/>
        <v/>
      </c>
      <c r="N87" s="205" t="str">
        <f t="shared" ca="1" si="10"/>
        <v/>
      </c>
      <c r="O87" s="205" t="str">
        <f t="shared" ca="1" si="10"/>
        <v/>
      </c>
      <c r="P87" s="77" t="str">
        <f t="shared" ca="1" si="8"/>
        <v/>
      </c>
      <c r="Q87" s="201"/>
    </row>
    <row r="88" spans="1:17" ht="15" customHeight="1">
      <c r="A88" s="216">
        <v>186</v>
      </c>
      <c r="B88" s="217"/>
      <c r="C88" s="218"/>
      <c r="D88" s="219"/>
      <c r="E88" s="275"/>
      <c r="F88" s="220"/>
      <c r="G88" s="215" t="str">
        <f>REPLACE(CHOOSE(MATCH(YEAR($Q$1-E88)-1900,{8;9;10;11;12;14;16;18}),"P 1","P 2","B 1","B 2","M","C","J","S"),2,1,F88)</f>
        <v>S</v>
      </c>
      <c r="H88" s="205" t="str">
        <f t="shared" ca="1" si="10"/>
        <v/>
      </c>
      <c r="I88" s="205" t="str">
        <f t="shared" ca="1" si="10"/>
        <v/>
      </c>
      <c r="J88" s="205" t="str">
        <f t="shared" ca="1" si="10"/>
        <v/>
      </c>
      <c r="K88" s="205" t="str">
        <f t="shared" ca="1" si="10"/>
        <v/>
      </c>
      <c r="L88" s="205" t="str">
        <f t="shared" ca="1" si="10"/>
        <v/>
      </c>
      <c r="M88" s="205" t="str">
        <f t="shared" ca="1" si="10"/>
        <v/>
      </c>
      <c r="N88" s="205" t="str">
        <f t="shared" ca="1" si="10"/>
        <v/>
      </c>
      <c r="O88" s="205" t="str">
        <f t="shared" ca="1" si="10"/>
        <v/>
      </c>
      <c r="P88" s="77" t="str">
        <f t="shared" ca="1" si="8"/>
        <v/>
      </c>
      <c r="Q88" s="201"/>
    </row>
    <row r="89" spans="1:17" ht="15" customHeight="1">
      <c r="A89" s="216">
        <v>187</v>
      </c>
      <c r="B89" s="217"/>
      <c r="C89" s="218"/>
      <c r="D89" s="219"/>
      <c r="E89" s="275"/>
      <c r="F89" s="220"/>
      <c r="G89" s="215" t="str">
        <f>REPLACE(CHOOSE(MATCH(YEAR($Q$1-E89)-1900,{8;9;10;11;12;14;16;18}),"P 1","P 2","B 1","B 2","M","C","J","S"),2,1,F89)</f>
        <v>S</v>
      </c>
      <c r="H89" s="205" t="str">
        <f t="shared" ca="1" si="10"/>
        <v/>
      </c>
      <c r="I89" s="205" t="str">
        <f t="shared" ca="1" si="10"/>
        <v/>
      </c>
      <c r="J89" s="205" t="str">
        <f t="shared" ca="1" si="10"/>
        <v/>
      </c>
      <c r="K89" s="205" t="str">
        <f t="shared" ca="1" si="10"/>
        <v/>
      </c>
      <c r="L89" s="205" t="str">
        <f t="shared" ca="1" si="10"/>
        <v/>
      </c>
      <c r="M89" s="205" t="str">
        <f t="shared" ca="1" si="10"/>
        <v/>
      </c>
      <c r="N89" s="205" t="str">
        <f t="shared" ca="1" si="10"/>
        <v/>
      </c>
      <c r="O89" s="205" t="str">
        <f t="shared" ca="1" si="10"/>
        <v/>
      </c>
      <c r="P89" s="77" t="str">
        <f t="shared" ca="1" si="8"/>
        <v/>
      </c>
      <c r="Q89" s="201"/>
    </row>
    <row r="90" spans="1:17" ht="15" customHeight="1">
      <c r="A90" s="216">
        <v>188</v>
      </c>
      <c r="B90" s="217"/>
      <c r="C90" s="218"/>
      <c r="D90" s="219"/>
      <c r="E90" s="275"/>
      <c r="F90" s="220"/>
      <c r="G90" s="215" t="str">
        <f>REPLACE(CHOOSE(MATCH(YEAR($Q$1-E90)-1900,{8;9;10;11;12;14;16;18}),"P 1","P 2","B 1","B 2","M","C","J","S"),2,1,F90)</f>
        <v>S</v>
      </c>
      <c r="H90" s="205" t="str">
        <f t="shared" ca="1" si="10"/>
        <v/>
      </c>
      <c r="I90" s="205" t="str">
        <f t="shared" ca="1" si="10"/>
        <v/>
      </c>
      <c r="J90" s="205" t="str">
        <f t="shared" ca="1" si="10"/>
        <v/>
      </c>
      <c r="K90" s="205" t="str">
        <f t="shared" ca="1" si="10"/>
        <v/>
      </c>
      <c r="L90" s="205" t="str">
        <f t="shared" ca="1" si="10"/>
        <v/>
      </c>
      <c r="M90" s="205" t="str">
        <f t="shared" ca="1" si="10"/>
        <v/>
      </c>
      <c r="N90" s="205" t="str">
        <f t="shared" ca="1" si="10"/>
        <v/>
      </c>
      <c r="O90" s="205" t="str">
        <f t="shared" ca="1" si="10"/>
        <v/>
      </c>
      <c r="P90" s="77" t="str">
        <f t="shared" ca="1" si="8"/>
        <v/>
      </c>
      <c r="Q90" s="201"/>
    </row>
    <row r="91" spans="1:17" ht="15" customHeight="1">
      <c r="A91" s="216">
        <v>189</v>
      </c>
      <c r="B91" s="217"/>
      <c r="C91" s="218"/>
      <c r="D91" s="219"/>
      <c r="E91" s="275"/>
      <c r="F91" s="220"/>
      <c r="G91" s="215" t="str">
        <f>REPLACE(CHOOSE(MATCH(YEAR($Q$1-E91)-1900,{8;9;10;11;12;14;16;18}),"P 1","P 2","B 1","B 2","M","C","J","S"),2,1,F91)</f>
        <v>S</v>
      </c>
      <c r="H91" s="205" t="str">
        <f t="shared" ca="1" si="10"/>
        <v/>
      </c>
      <c r="I91" s="205" t="str">
        <f t="shared" ca="1" si="10"/>
        <v/>
      </c>
      <c r="J91" s="205" t="str">
        <f t="shared" ca="1" si="10"/>
        <v/>
      </c>
      <c r="K91" s="205" t="str">
        <f t="shared" ca="1" si="10"/>
        <v/>
      </c>
      <c r="L91" s="205" t="str">
        <f t="shared" ca="1" si="10"/>
        <v/>
      </c>
      <c r="M91" s="205" t="str">
        <f t="shared" ca="1" si="10"/>
        <v/>
      </c>
      <c r="N91" s="205" t="str">
        <f t="shared" ca="1" si="10"/>
        <v/>
      </c>
      <c r="O91" s="205" t="str">
        <f t="shared" ca="1" si="10"/>
        <v/>
      </c>
      <c r="P91" s="77" t="str">
        <f t="shared" ca="1" si="8"/>
        <v/>
      </c>
      <c r="Q91" s="201"/>
    </row>
    <row r="92" spans="1:17" ht="15" customHeight="1">
      <c r="A92" s="216">
        <v>190</v>
      </c>
      <c r="B92" s="217"/>
      <c r="C92" s="218"/>
      <c r="D92" s="219"/>
      <c r="E92" s="275"/>
      <c r="F92" s="220"/>
      <c r="G92" s="215" t="str">
        <f>REPLACE(CHOOSE(MATCH(YEAR($Q$1-E92)-1900,{8;9;10;11;12;14;16;18}),"P 1","P 2","B 1","B 2","M","C","J","S"),2,1,F92)</f>
        <v>S</v>
      </c>
      <c r="H92" s="205" t="str">
        <f t="shared" ref="H92:O101" ca="1" si="11">IFERROR(INDEX(INDIRECT("'"&amp;H$1&amp;"'!A:A"),MATCH($A92,INDIRECT("'"&amp;H$1&amp;"'!B:B"),0)),"")</f>
        <v/>
      </c>
      <c r="I92" s="205" t="str">
        <f t="shared" ca="1" si="11"/>
        <v/>
      </c>
      <c r="J92" s="205" t="str">
        <f t="shared" ca="1" si="11"/>
        <v/>
      </c>
      <c r="K92" s="205" t="str">
        <f t="shared" ca="1" si="11"/>
        <v/>
      </c>
      <c r="L92" s="205" t="str">
        <f t="shared" ca="1" si="11"/>
        <v/>
      </c>
      <c r="M92" s="205" t="str">
        <f t="shared" ca="1" si="11"/>
        <v/>
      </c>
      <c r="N92" s="205" t="str">
        <f t="shared" ca="1" si="11"/>
        <v/>
      </c>
      <c r="O92" s="205" t="str">
        <f t="shared" ca="1" si="11"/>
        <v/>
      </c>
      <c r="P92" s="77" t="str">
        <f t="shared" ca="1" si="8"/>
        <v/>
      </c>
      <c r="Q92" s="201"/>
    </row>
    <row r="93" spans="1:17" ht="15" customHeight="1">
      <c r="A93" s="216">
        <v>191</v>
      </c>
      <c r="B93" s="217"/>
      <c r="C93" s="218"/>
      <c r="D93" s="219"/>
      <c r="E93" s="275"/>
      <c r="F93" s="220"/>
      <c r="G93" s="215" t="str">
        <f>REPLACE(CHOOSE(MATCH(YEAR($Q$1-E93)-1900,{8;9;10;11;12;14;16;18}),"P 1","P 2","B 1","B 2","M","C","J","S"),2,1,F93)</f>
        <v>S</v>
      </c>
      <c r="H93" s="205" t="str">
        <f t="shared" ca="1" si="11"/>
        <v/>
      </c>
      <c r="I93" s="205" t="str">
        <f t="shared" ca="1" si="11"/>
        <v/>
      </c>
      <c r="J93" s="205" t="str">
        <f t="shared" ca="1" si="11"/>
        <v/>
      </c>
      <c r="K93" s="205" t="str">
        <f t="shared" ca="1" si="11"/>
        <v/>
      </c>
      <c r="L93" s="205" t="str">
        <f t="shared" ca="1" si="11"/>
        <v/>
      </c>
      <c r="M93" s="205" t="str">
        <f t="shared" ca="1" si="11"/>
        <v/>
      </c>
      <c r="N93" s="205" t="str">
        <f t="shared" ca="1" si="11"/>
        <v/>
      </c>
      <c r="O93" s="205" t="str">
        <f t="shared" ca="1" si="11"/>
        <v/>
      </c>
      <c r="P93" s="77" t="str">
        <f t="shared" ca="1" si="8"/>
        <v/>
      </c>
      <c r="Q93" s="201"/>
    </row>
    <row r="94" spans="1:17" ht="15" customHeight="1">
      <c r="A94" s="216">
        <v>192</v>
      </c>
      <c r="B94" s="217"/>
      <c r="C94" s="218"/>
      <c r="D94" s="219"/>
      <c r="E94" s="275"/>
      <c r="F94" s="220"/>
      <c r="G94" s="215" t="str">
        <f>REPLACE(CHOOSE(MATCH(YEAR($Q$1-E94)-1900,{8;9;10;11;12;14;16;18}),"P 1","P 2","B 1","B 2","M","C","J","S"),2,1,F94)</f>
        <v>S</v>
      </c>
      <c r="H94" s="205" t="str">
        <f t="shared" ca="1" si="11"/>
        <v/>
      </c>
      <c r="I94" s="205" t="str">
        <f t="shared" ca="1" si="11"/>
        <v/>
      </c>
      <c r="J94" s="205" t="str">
        <f t="shared" ca="1" si="11"/>
        <v/>
      </c>
      <c r="K94" s="205" t="str">
        <f t="shared" ca="1" si="11"/>
        <v/>
      </c>
      <c r="L94" s="205" t="str">
        <f t="shared" ca="1" si="11"/>
        <v/>
      </c>
      <c r="M94" s="205" t="str">
        <f t="shared" ca="1" si="11"/>
        <v/>
      </c>
      <c r="N94" s="205" t="str">
        <f t="shared" ca="1" si="11"/>
        <v/>
      </c>
      <c r="O94" s="205" t="str">
        <f t="shared" ca="1" si="11"/>
        <v/>
      </c>
      <c r="P94" s="77" t="str">
        <f t="shared" ca="1" si="8"/>
        <v/>
      </c>
      <c r="Q94" s="201"/>
    </row>
    <row r="95" spans="1:17" ht="15" customHeight="1">
      <c r="A95" s="216">
        <v>193</v>
      </c>
      <c r="B95" s="217"/>
      <c r="C95" s="218"/>
      <c r="D95" s="219"/>
      <c r="E95" s="275"/>
      <c r="F95" s="220"/>
      <c r="G95" s="215" t="str">
        <f>REPLACE(CHOOSE(MATCH(YEAR($Q$1-E95)-1900,{8;9;10;11;12;14;16;18}),"P 1","P 2","B 1","B 2","M","C","J","S"),2,1,F95)</f>
        <v>S</v>
      </c>
      <c r="H95" s="205" t="str">
        <f t="shared" ca="1" si="11"/>
        <v/>
      </c>
      <c r="I95" s="205" t="str">
        <f t="shared" ca="1" si="11"/>
        <v/>
      </c>
      <c r="J95" s="205" t="str">
        <f t="shared" ca="1" si="11"/>
        <v/>
      </c>
      <c r="K95" s="205" t="str">
        <f t="shared" ca="1" si="11"/>
        <v/>
      </c>
      <c r="L95" s="205" t="str">
        <f t="shared" ca="1" si="11"/>
        <v/>
      </c>
      <c r="M95" s="205" t="str">
        <f t="shared" ca="1" si="11"/>
        <v/>
      </c>
      <c r="N95" s="205" t="str">
        <f t="shared" ca="1" si="11"/>
        <v/>
      </c>
      <c r="O95" s="205" t="str">
        <f t="shared" ca="1" si="11"/>
        <v/>
      </c>
      <c r="P95" s="77" t="str">
        <f t="shared" ca="1" si="8"/>
        <v/>
      </c>
      <c r="Q95" s="201"/>
    </row>
    <row r="96" spans="1:17" ht="15" customHeight="1">
      <c r="A96" s="216">
        <v>194</v>
      </c>
      <c r="B96" s="217"/>
      <c r="C96" s="218"/>
      <c r="D96" s="219"/>
      <c r="E96" s="275"/>
      <c r="F96" s="220"/>
      <c r="G96" s="215" t="str">
        <f>REPLACE(CHOOSE(MATCH(YEAR($Q$1-E96)-1900,{8;9;10;11;12;14;16;18}),"P 1","P 2","B 1","B 2","M","C","J","S"),2,1,F96)</f>
        <v>S</v>
      </c>
      <c r="H96" s="205" t="str">
        <f t="shared" ca="1" si="11"/>
        <v/>
      </c>
      <c r="I96" s="205" t="str">
        <f t="shared" ca="1" si="11"/>
        <v/>
      </c>
      <c r="J96" s="205" t="str">
        <f t="shared" ca="1" si="11"/>
        <v/>
      </c>
      <c r="K96" s="205" t="str">
        <f t="shared" ca="1" si="11"/>
        <v/>
      </c>
      <c r="L96" s="205" t="str">
        <f t="shared" ca="1" si="11"/>
        <v/>
      </c>
      <c r="M96" s="205" t="str">
        <f t="shared" ca="1" si="11"/>
        <v/>
      </c>
      <c r="N96" s="205" t="str">
        <f t="shared" ca="1" si="11"/>
        <v/>
      </c>
      <c r="O96" s="205" t="str">
        <f t="shared" ca="1" si="11"/>
        <v/>
      </c>
      <c r="P96" s="77" t="str">
        <f t="shared" ca="1" si="8"/>
        <v/>
      </c>
      <c r="Q96" s="201"/>
    </row>
    <row r="97" spans="1:17" ht="15" customHeight="1">
      <c r="A97" s="216">
        <v>195</v>
      </c>
      <c r="B97" s="217"/>
      <c r="C97" s="218"/>
      <c r="D97" s="219"/>
      <c r="E97" s="275"/>
      <c r="F97" s="220"/>
      <c r="G97" s="215" t="str">
        <f>REPLACE(CHOOSE(MATCH(YEAR($Q$1-E97)-1900,{8;9;10;11;12;14;16;18}),"P 1","P 2","B 1","B 2","M","C","J","S"),2,1,F97)</f>
        <v>S</v>
      </c>
      <c r="H97" s="205" t="str">
        <f t="shared" ca="1" si="11"/>
        <v/>
      </c>
      <c r="I97" s="205" t="str">
        <f t="shared" ca="1" si="11"/>
        <v/>
      </c>
      <c r="J97" s="205" t="str">
        <f t="shared" ca="1" si="11"/>
        <v/>
      </c>
      <c r="K97" s="205" t="str">
        <f t="shared" ca="1" si="11"/>
        <v/>
      </c>
      <c r="L97" s="205" t="str">
        <f t="shared" ca="1" si="11"/>
        <v/>
      </c>
      <c r="M97" s="205" t="str">
        <f t="shared" ca="1" si="11"/>
        <v/>
      </c>
      <c r="N97" s="205" t="str">
        <f t="shared" ca="1" si="11"/>
        <v/>
      </c>
      <c r="O97" s="205" t="str">
        <f t="shared" ca="1" si="11"/>
        <v/>
      </c>
      <c r="P97" s="77" t="str">
        <f t="shared" ca="1" si="8"/>
        <v/>
      </c>
      <c r="Q97" s="201"/>
    </row>
    <row r="98" spans="1:17" ht="15" customHeight="1">
      <c r="A98" s="216">
        <v>196</v>
      </c>
      <c r="B98" s="217"/>
      <c r="C98" s="218"/>
      <c r="D98" s="219"/>
      <c r="E98" s="275"/>
      <c r="F98" s="220"/>
      <c r="G98" s="215" t="str">
        <f>REPLACE(CHOOSE(MATCH(YEAR($Q$1-E98)-1900,{8;9;10;11;12;14;16;18}),"P 1","P 2","B 1","B 2","M","C","J","S"),2,1,F98)</f>
        <v>S</v>
      </c>
      <c r="H98" s="205" t="str">
        <f t="shared" ca="1" si="11"/>
        <v/>
      </c>
      <c r="I98" s="205" t="str">
        <f t="shared" ca="1" si="11"/>
        <v/>
      </c>
      <c r="J98" s="205" t="str">
        <f t="shared" ca="1" si="11"/>
        <v/>
      </c>
      <c r="K98" s="205" t="str">
        <f t="shared" ca="1" si="11"/>
        <v/>
      </c>
      <c r="L98" s="205" t="str">
        <f t="shared" ca="1" si="11"/>
        <v/>
      </c>
      <c r="M98" s="205" t="str">
        <f t="shared" ca="1" si="11"/>
        <v/>
      </c>
      <c r="N98" s="205" t="str">
        <f t="shared" ca="1" si="11"/>
        <v/>
      </c>
      <c r="O98" s="205" t="str">
        <f t="shared" ca="1" si="11"/>
        <v/>
      </c>
      <c r="P98" s="77" t="str">
        <f t="shared" ca="1" si="8"/>
        <v/>
      </c>
      <c r="Q98" s="201"/>
    </row>
    <row r="99" spans="1:17" ht="15" customHeight="1">
      <c r="A99" s="216">
        <v>197</v>
      </c>
      <c r="B99" s="217"/>
      <c r="C99" s="218"/>
      <c r="D99" s="219"/>
      <c r="E99" s="275"/>
      <c r="F99" s="220"/>
      <c r="G99" s="215" t="str">
        <f>REPLACE(CHOOSE(MATCH(YEAR($Q$1-E99)-1900,{8;9;10;11;12;14;16;18}),"P 1","P 2","B 1","B 2","M","C","J","S"),2,1,F99)</f>
        <v>S</v>
      </c>
      <c r="H99" s="205" t="str">
        <f t="shared" ca="1" si="11"/>
        <v/>
      </c>
      <c r="I99" s="205" t="str">
        <f t="shared" ca="1" si="11"/>
        <v/>
      </c>
      <c r="J99" s="205" t="str">
        <f t="shared" ca="1" si="11"/>
        <v/>
      </c>
      <c r="K99" s="205" t="str">
        <f t="shared" ca="1" si="11"/>
        <v/>
      </c>
      <c r="L99" s="205" t="str">
        <f t="shared" ca="1" si="11"/>
        <v/>
      </c>
      <c r="M99" s="205" t="str">
        <f t="shared" ca="1" si="11"/>
        <v/>
      </c>
      <c r="N99" s="205" t="str">
        <f t="shared" ca="1" si="11"/>
        <v/>
      </c>
      <c r="O99" s="205" t="str">
        <f t="shared" ca="1" si="11"/>
        <v/>
      </c>
      <c r="P99" s="77" t="str">
        <f t="shared" ca="1" si="8"/>
        <v/>
      </c>
      <c r="Q99" s="201"/>
    </row>
    <row r="100" spans="1:17" ht="15" customHeight="1">
      <c r="A100" s="216">
        <v>198</v>
      </c>
      <c r="B100" s="217"/>
      <c r="C100" s="218"/>
      <c r="D100" s="219"/>
      <c r="E100" s="275"/>
      <c r="F100" s="220"/>
      <c r="G100" s="215" t="str">
        <f>REPLACE(CHOOSE(MATCH(YEAR($Q$1-E100)-1900,{8;9;10;11;12;14;16;18}),"P 1","P 2","B 1","B 2","M","C","J","S"),2,1,F100)</f>
        <v>S</v>
      </c>
      <c r="H100" s="205" t="str">
        <f t="shared" ca="1" si="11"/>
        <v/>
      </c>
      <c r="I100" s="205" t="str">
        <f t="shared" ca="1" si="11"/>
        <v/>
      </c>
      <c r="J100" s="205" t="str">
        <f t="shared" ca="1" si="11"/>
        <v/>
      </c>
      <c r="K100" s="205" t="str">
        <f t="shared" ca="1" si="11"/>
        <v/>
      </c>
      <c r="L100" s="205" t="str">
        <f t="shared" ca="1" si="11"/>
        <v/>
      </c>
      <c r="M100" s="205" t="str">
        <f t="shared" ca="1" si="11"/>
        <v/>
      </c>
      <c r="N100" s="205" t="str">
        <f t="shared" ca="1" si="11"/>
        <v/>
      </c>
      <c r="O100" s="205" t="str">
        <f t="shared" ca="1" si="11"/>
        <v/>
      </c>
      <c r="P100" s="77" t="str">
        <f t="shared" ca="1" si="8"/>
        <v/>
      </c>
      <c r="Q100" s="201"/>
    </row>
    <row r="101" spans="1:17" ht="15" customHeight="1">
      <c r="A101" s="216">
        <v>199</v>
      </c>
      <c r="B101" s="217"/>
      <c r="C101" s="218"/>
      <c r="D101" s="219"/>
      <c r="E101" s="275"/>
      <c r="F101" s="220"/>
      <c r="G101" s="215" t="str">
        <f>REPLACE(CHOOSE(MATCH(YEAR($Q$1-E101)-1900,{8;9;10;11;12;14;16;18}),"P 1","P 2","B 1","B 2","M","C","J","S"),2,1,F101)</f>
        <v>S</v>
      </c>
      <c r="H101" s="205" t="str">
        <f t="shared" ca="1" si="11"/>
        <v/>
      </c>
      <c r="I101" s="205" t="str">
        <f t="shared" ca="1" si="11"/>
        <v/>
      </c>
      <c r="J101" s="205" t="str">
        <f t="shared" ca="1" si="11"/>
        <v/>
      </c>
      <c r="K101" s="205" t="str">
        <f t="shared" ca="1" si="11"/>
        <v/>
      </c>
      <c r="L101" s="205" t="str">
        <f t="shared" ca="1" si="11"/>
        <v/>
      </c>
      <c r="M101" s="205" t="str">
        <f t="shared" ca="1" si="11"/>
        <v/>
      </c>
      <c r="N101" s="205" t="str">
        <f t="shared" ca="1" si="11"/>
        <v/>
      </c>
      <c r="O101" s="205" t="str">
        <f t="shared" ca="1" si="11"/>
        <v/>
      </c>
      <c r="P101" s="77" t="str">
        <f t="shared" ca="1" si="8"/>
        <v/>
      </c>
      <c r="Q101" s="201"/>
    </row>
    <row r="102" spans="1:17" ht="15" customHeight="1">
      <c r="A102" s="221">
        <v>200</v>
      </c>
      <c r="B102" s="222" t="s">
        <v>42</v>
      </c>
      <c r="C102" s="223" t="s">
        <v>245</v>
      </c>
      <c r="D102" s="224" t="s">
        <v>37</v>
      </c>
      <c r="E102" s="276">
        <v>37830</v>
      </c>
      <c r="F102" s="225" t="s">
        <v>15</v>
      </c>
      <c r="G102" s="226" t="str">
        <f>REPLACE(CHOOSE(MATCH(YEAR($Q$1-E102)-1900,{8;9;10;11;12;14;16;18}),"P 1","P 2","B 1","B 2","M","C","J","S"),2,1,F102)</f>
        <v>BF1</v>
      </c>
      <c r="H102" s="205" t="str">
        <f t="shared" ref="H102:O111" ca="1" si="12">IFERROR(INDEX(INDIRECT("'"&amp;H$1&amp;"'!A:A"),MATCH($A102,INDIRECT("'"&amp;H$1&amp;"'!B:B"),0)),"")</f>
        <v/>
      </c>
      <c r="I102" s="205" t="str">
        <f t="shared" ca="1" si="12"/>
        <v/>
      </c>
      <c r="J102" s="205" t="str">
        <f t="shared" ca="1" si="12"/>
        <v/>
      </c>
      <c r="K102" s="205" t="str">
        <f t="shared" ca="1" si="12"/>
        <v/>
      </c>
      <c r="L102" s="205" t="str">
        <f t="shared" ca="1" si="12"/>
        <v/>
      </c>
      <c r="M102" s="205" t="str">
        <f t="shared" ca="1" si="12"/>
        <v/>
      </c>
      <c r="N102" s="205">
        <f t="shared" ca="1" si="12"/>
        <v>1</v>
      </c>
      <c r="O102" s="205" t="str">
        <f t="shared" ca="1" si="12"/>
        <v/>
      </c>
      <c r="P102" s="77">
        <f t="shared" ca="1" si="8"/>
        <v>1</v>
      </c>
      <c r="Q102" s="201"/>
    </row>
    <row r="103" spans="1:17" ht="15" customHeight="1">
      <c r="A103" s="221">
        <v>201</v>
      </c>
      <c r="B103" s="222" t="s">
        <v>85</v>
      </c>
      <c r="C103" s="223" t="s">
        <v>246</v>
      </c>
      <c r="D103" s="224" t="s">
        <v>37</v>
      </c>
      <c r="E103" s="276">
        <v>37640</v>
      </c>
      <c r="F103" s="225" t="s">
        <v>15</v>
      </c>
      <c r="G103" s="226" t="str">
        <f>REPLACE(CHOOSE(MATCH(YEAR($Q$1-E103)-1900,{8;9;10;11;12;14;16;18}),"P 1","P 2","B 1","B 2","M","C","J","S"),2,1,F103)</f>
        <v>BF1</v>
      </c>
      <c r="H103" s="205" t="str">
        <f t="shared" ca="1" si="12"/>
        <v/>
      </c>
      <c r="I103" s="205" t="str">
        <f t="shared" ca="1" si="12"/>
        <v/>
      </c>
      <c r="J103" s="205" t="str">
        <f t="shared" ca="1" si="12"/>
        <v/>
      </c>
      <c r="K103" s="205" t="str">
        <f t="shared" ca="1" si="12"/>
        <v/>
      </c>
      <c r="L103" s="205" t="str">
        <f t="shared" ca="1" si="12"/>
        <v/>
      </c>
      <c r="M103" s="205" t="str">
        <f t="shared" ca="1" si="12"/>
        <v/>
      </c>
      <c r="N103" s="205">
        <f t="shared" ca="1" si="12"/>
        <v>2</v>
      </c>
      <c r="O103" s="205" t="str">
        <f t="shared" ca="1" si="12"/>
        <v/>
      </c>
      <c r="P103" s="77">
        <f t="shared" ca="1" si="8"/>
        <v>2</v>
      </c>
      <c r="Q103" s="201"/>
    </row>
    <row r="104" spans="1:17" ht="15" customHeight="1">
      <c r="A104" s="221">
        <v>202</v>
      </c>
      <c r="B104" s="222" t="s">
        <v>41</v>
      </c>
      <c r="C104" s="223" t="s">
        <v>247</v>
      </c>
      <c r="D104" s="224" t="s">
        <v>37</v>
      </c>
      <c r="E104" s="276">
        <v>37878</v>
      </c>
      <c r="F104" s="225" t="s">
        <v>15</v>
      </c>
      <c r="G104" s="226" t="str">
        <f>REPLACE(CHOOSE(MATCH(YEAR($Q$1-E104)-1900,{8;9;10;11;12;14;16;18}),"P 1","P 2","B 1","B 2","M","C","J","S"),2,1,F104)</f>
        <v>BF1</v>
      </c>
      <c r="H104" s="205" t="str">
        <f t="shared" ca="1" si="12"/>
        <v/>
      </c>
      <c r="I104" s="205" t="str">
        <f t="shared" ca="1" si="12"/>
        <v/>
      </c>
      <c r="J104" s="205" t="str">
        <f t="shared" ca="1" si="12"/>
        <v/>
      </c>
      <c r="K104" s="205" t="str">
        <f t="shared" ca="1" si="12"/>
        <v/>
      </c>
      <c r="L104" s="205" t="str">
        <f t="shared" ca="1" si="12"/>
        <v/>
      </c>
      <c r="M104" s="205" t="str">
        <f t="shared" ca="1" si="12"/>
        <v/>
      </c>
      <c r="N104" s="205" t="str">
        <f t="shared" ca="1" si="12"/>
        <v/>
      </c>
      <c r="O104" s="205" t="str">
        <f t="shared" ca="1" si="12"/>
        <v/>
      </c>
      <c r="P104" s="77" t="str">
        <f t="shared" ca="1" si="8"/>
        <v/>
      </c>
      <c r="Q104" s="201"/>
    </row>
    <row r="105" spans="1:17" ht="15" customHeight="1">
      <c r="A105" s="221">
        <v>203</v>
      </c>
      <c r="B105" s="222" t="s">
        <v>170</v>
      </c>
      <c r="C105" s="223" t="s">
        <v>248</v>
      </c>
      <c r="D105" s="224" t="s">
        <v>37</v>
      </c>
      <c r="E105" s="276">
        <v>38048</v>
      </c>
      <c r="F105" s="225" t="s">
        <v>15</v>
      </c>
      <c r="G105" s="226" t="str">
        <f>REPLACE(CHOOSE(MATCH(YEAR($Q$1-E105)-1900,{8;9;10;11;12;14;16;18}),"P 1","P 2","B 1","B 2","M","C","J","S"),2,1,F105)</f>
        <v>PF2</v>
      </c>
      <c r="H105" s="205" t="str">
        <f t="shared" ca="1" si="12"/>
        <v/>
      </c>
      <c r="I105" s="205" t="str">
        <f t="shared" ca="1" si="12"/>
        <v/>
      </c>
      <c r="J105" s="205" t="str">
        <f t="shared" ca="1" si="12"/>
        <v/>
      </c>
      <c r="K105" s="205" t="str">
        <f t="shared" ca="1" si="12"/>
        <v/>
      </c>
      <c r="L105" s="205" t="str">
        <f t="shared" ca="1" si="12"/>
        <v/>
      </c>
      <c r="M105" s="205" t="str">
        <f t="shared" ca="1" si="12"/>
        <v/>
      </c>
      <c r="N105" s="205">
        <f t="shared" ca="1" si="12"/>
        <v>10</v>
      </c>
      <c r="O105" s="205" t="str">
        <f t="shared" ca="1" si="12"/>
        <v/>
      </c>
      <c r="P105" s="77">
        <f t="shared" ca="1" si="8"/>
        <v>10</v>
      </c>
      <c r="Q105" s="201"/>
    </row>
    <row r="106" spans="1:17" ht="15" customHeight="1">
      <c r="A106" s="221">
        <v>204</v>
      </c>
      <c r="B106" s="222" t="s">
        <v>163</v>
      </c>
      <c r="C106" s="223" t="s">
        <v>249</v>
      </c>
      <c r="D106" s="224" t="s">
        <v>37</v>
      </c>
      <c r="E106" s="276">
        <v>37930</v>
      </c>
      <c r="F106" s="225" t="s">
        <v>15</v>
      </c>
      <c r="G106" s="226" t="str">
        <f>REPLACE(CHOOSE(MATCH(YEAR($Q$1-E106)-1900,{8;9;10;11;12;14;16;18}),"P 1","P 2","B 1","B 2","M","C","J","S"),2,1,F106)</f>
        <v>BF1</v>
      </c>
      <c r="H106" s="205" t="str">
        <f t="shared" ca="1" si="12"/>
        <v/>
      </c>
      <c r="I106" s="205" t="str">
        <f t="shared" ca="1" si="12"/>
        <v/>
      </c>
      <c r="J106" s="205" t="str">
        <f t="shared" ca="1" si="12"/>
        <v/>
      </c>
      <c r="K106" s="205" t="str">
        <f t="shared" ca="1" si="12"/>
        <v/>
      </c>
      <c r="L106" s="205" t="str">
        <f t="shared" ca="1" si="12"/>
        <v/>
      </c>
      <c r="M106" s="205" t="str">
        <f t="shared" ca="1" si="12"/>
        <v/>
      </c>
      <c r="N106" s="205" t="str">
        <f t="shared" ca="1" si="12"/>
        <v/>
      </c>
      <c r="O106" s="205" t="str">
        <f t="shared" ca="1" si="12"/>
        <v/>
      </c>
      <c r="P106" s="77" t="str">
        <f t="shared" ca="1" si="8"/>
        <v/>
      </c>
      <c r="Q106" s="201"/>
    </row>
    <row r="107" spans="1:17" ht="15" customHeight="1">
      <c r="A107" s="221">
        <v>205</v>
      </c>
      <c r="B107" s="222" t="s">
        <v>250</v>
      </c>
      <c r="C107" s="223" t="s">
        <v>251</v>
      </c>
      <c r="D107" s="224" t="s">
        <v>37</v>
      </c>
      <c r="E107" s="276">
        <v>37880</v>
      </c>
      <c r="F107" s="225" t="s">
        <v>15</v>
      </c>
      <c r="G107" s="226" t="str">
        <f>REPLACE(CHOOSE(MATCH(YEAR($Q$1-E107)-1900,{8;9;10;11;12;14;16;18}),"P 1","P 2","B 1","B 2","M","C","J","S"),2,1,F107)</f>
        <v>BF1</v>
      </c>
      <c r="H107" s="205" t="str">
        <f t="shared" ca="1" si="12"/>
        <v/>
      </c>
      <c r="I107" s="205" t="str">
        <f t="shared" ca="1" si="12"/>
        <v/>
      </c>
      <c r="J107" s="205" t="str">
        <f t="shared" ca="1" si="12"/>
        <v/>
      </c>
      <c r="K107" s="205" t="str">
        <f t="shared" ca="1" si="12"/>
        <v/>
      </c>
      <c r="L107" s="205" t="str">
        <f t="shared" ca="1" si="12"/>
        <v/>
      </c>
      <c r="M107" s="205" t="str">
        <f t="shared" ca="1" si="12"/>
        <v/>
      </c>
      <c r="N107" s="205">
        <f t="shared" ca="1" si="12"/>
        <v>12</v>
      </c>
      <c r="O107" s="205" t="str">
        <f t="shared" ca="1" si="12"/>
        <v/>
      </c>
      <c r="P107" s="77">
        <f t="shared" ca="1" si="8"/>
        <v>12</v>
      </c>
      <c r="Q107" s="201"/>
    </row>
    <row r="108" spans="1:17" ht="15" customHeight="1">
      <c r="A108" s="221">
        <v>206</v>
      </c>
      <c r="B108" s="222" t="s">
        <v>252</v>
      </c>
      <c r="C108" s="223" t="s">
        <v>253</v>
      </c>
      <c r="D108" s="224" t="s">
        <v>37</v>
      </c>
      <c r="E108" s="276">
        <v>37904</v>
      </c>
      <c r="F108" s="225" t="s">
        <v>15</v>
      </c>
      <c r="G108" s="226" t="str">
        <f>REPLACE(CHOOSE(MATCH(YEAR($Q$1-E108)-1900,{8;9;10;11;12;14;16;18}),"P 1","P 2","B 1","B 2","M","C","J","S"),2,1,F108)</f>
        <v>BF1</v>
      </c>
      <c r="H108" s="205" t="str">
        <f t="shared" ca="1" si="12"/>
        <v/>
      </c>
      <c r="I108" s="205" t="str">
        <f t="shared" ca="1" si="12"/>
        <v/>
      </c>
      <c r="J108" s="205" t="str">
        <f t="shared" ca="1" si="12"/>
        <v/>
      </c>
      <c r="K108" s="205" t="str">
        <f t="shared" ca="1" si="12"/>
        <v/>
      </c>
      <c r="L108" s="205" t="str">
        <f t="shared" ca="1" si="12"/>
        <v/>
      </c>
      <c r="M108" s="205" t="str">
        <f t="shared" ca="1" si="12"/>
        <v/>
      </c>
      <c r="N108" s="205">
        <f t="shared" ca="1" si="12"/>
        <v>18</v>
      </c>
      <c r="O108" s="205" t="str">
        <f t="shared" ca="1" si="12"/>
        <v/>
      </c>
      <c r="P108" s="77">
        <f t="shared" ca="1" si="8"/>
        <v>18</v>
      </c>
      <c r="Q108" s="201"/>
    </row>
    <row r="109" spans="1:17" ht="15" customHeight="1">
      <c r="A109" s="221">
        <v>207</v>
      </c>
      <c r="B109" s="222" t="s">
        <v>254</v>
      </c>
      <c r="C109" s="223" t="s">
        <v>255</v>
      </c>
      <c r="D109" s="224" t="s">
        <v>37</v>
      </c>
      <c r="E109" s="276">
        <v>37919</v>
      </c>
      <c r="F109" s="225" t="s">
        <v>15</v>
      </c>
      <c r="G109" s="226" t="str">
        <f>REPLACE(CHOOSE(MATCH(YEAR($Q$1-E109)-1900,{8;9;10;11;12;14;16;18}),"P 1","P 2","B 1","B 2","M","C","J","S"),2,1,F109)</f>
        <v>BF1</v>
      </c>
      <c r="H109" s="205" t="str">
        <f t="shared" ca="1" si="12"/>
        <v/>
      </c>
      <c r="I109" s="205" t="str">
        <f t="shared" ca="1" si="12"/>
        <v/>
      </c>
      <c r="J109" s="205" t="str">
        <f t="shared" ca="1" si="12"/>
        <v/>
      </c>
      <c r="K109" s="205" t="str">
        <f t="shared" ca="1" si="12"/>
        <v/>
      </c>
      <c r="L109" s="205" t="str">
        <f t="shared" ca="1" si="12"/>
        <v/>
      </c>
      <c r="M109" s="205" t="str">
        <f t="shared" ca="1" si="12"/>
        <v/>
      </c>
      <c r="N109" s="205" t="str">
        <f t="shared" ca="1" si="12"/>
        <v/>
      </c>
      <c r="O109" s="205" t="str">
        <f t="shared" ca="1" si="12"/>
        <v/>
      </c>
      <c r="P109" s="77" t="str">
        <f t="shared" ca="1" si="8"/>
        <v/>
      </c>
      <c r="Q109" s="201"/>
    </row>
    <row r="110" spans="1:17" ht="15" customHeight="1">
      <c r="A110" s="221">
        <v>208</v>
      </c>
      <c r="B110" s="222" t="s">
        <v>256</v>
      </c>
      <c r="C110" s="223" t="s">
        <v>257</v>
      </c>
      <c r="D110" s="224" t="s">
        <v>37</v>
      </c>
      <c r="E110" s="276">
        <v>37807</v>
      </c>
      <c r="F110" s="225" t="s">
        <v>15</v>
      </c>
      <c r="G110" s="226" t="str">
        <f>REPLACE(CHOOSE(MATCH(YEAR($Q$1-E110)-1900,{8;9;10;11;12;14;16;18}),"P 1","P 2","B 1","B 2","M","C","J","S"),2,1,F110)</f>
        <v>BF1</v>
      </c>
      <c r="H110" s="205" t="str">
        <f t="shared" ca="1" si="12"/>
        <v/>
      </c>
      <c r="I110" s="205" t="str">
        <f t="shared" ca="1" si="12"/>
        <v/>
      </c>
      <c r="J110" s="205" t="str">
        <f t="shared" ca="1" si="12"/>
        <v/>
      </c>
      <c r="K110" s="205" t="str">
        <f t="shared" ca="1" si="12"/>
        <v/>
      </c>
      <c r="L110" s="205" t="str">
        <f t="shared" ca="1" si="12"/>
        <v/>
      </c>
      <c r="M110" s="205" t="str">
        <f t="shared" ca="1" si="12"/>
        <v/>
      </c>
      <c r="N110" s="205">
        <f t="shared" ca="1" si="12"/>
        <v>7</v>
      </c>
      <c r="O110" s="205" t="str">
        <f t="shared" ca="1" si="12"/>
        <v/>
      </c>
      <c r="P110" s="77">
        <f t="shared" ca="1" si="8"/>
        <v>7</v>
      </c>
      <c r="Q110" s="201"/>
    </row>
    <row r="111" spans="1:17" ht="15" customHeight="1">
      <c r="A111" s="221">
        <v>209</v>
      </c>
      <c r="B111" s="222" t="s">
        <v>258</v>
      </c>
      <c r="C111" s="223" t="s">
        <v>259</v>
      </c>
      <c r="D111" s="224" t="s">
        <v>37</v>
      </c>
      <c r="E111" s="276">
        <v>37842</v>
      </c>
      <c r="F111" s="225" t="s">
        <v>15</v>
      </c>
      <c r="G111" s="226" t="str">
        <f>REPLACE(CHOOSE(MATCH(YEAR($Q$1-E111)-1900,{8;9;10;11;12;14;16;18}),"P 1","P 2","B 1","B 2","M","C","J","S"),2,1,F111)</f>
        <v>BF1</v>
      </c>
      <c r="H111" s="205" t="str">
        <f t="shared" ca="1" si="12"/>
        <v/>
      </c>
      <c r="I111" s="205" t="str">
        <f t="shared" ca="1" si="12"/>
        <v/>
      </c>
      <c r="J111" s="205" t="str">
        <f t="shared" ca="1" si="12"/>
        <v/>
      </c>
      <c r="K111" s="205" t="str">
        <f t="shared" ca="1" si="12"/>
        <v/>
      </c>
      <c r="L111" s="205" t="str">
        <f t="shared" ca="1" si="12"/>
        <v/>
      </c>
      <c r="M111" s="205" t="str">
        <f t="shared" ca="1" si="12"/>
        <v/>
      </c>
      <c r="N111" s="205" t="str">
        <f t="shared" ca="1" si="12"/>
        <v/>
      </c>
      <c r="O111" s="205" t="str">
        <f t="shared" ca="1" si="12"/>
        <v/>
      </c>
      <c r="P111" s="77" t="str">
        <f t="shared" ca="1" si="8"/>
        <v/>
      </c>
      <c r="Q111" s="201"/>
    </row>
    <row r="112" spans="1:17" ht="15" customHeight="1">
      <c r="A112" s="221">
        <v>210</v>
      </c>
      <c r="B112" s="222" t="s">
        <v>21</v>
      </c>
      <c r="C112" s="223" t="s">
        <v>260</v>
      </c>
      <c r="D112" s="224" t="s">
        <v>37</v>
      </c>
      <c r="E112" s="276">
        <v>37830</v>
      </c>
      <c r="F112" s="225" t="s">
        <v>15</v>
      </c>
      <c r="G112" s="226" t="str">
        <f>REPLACE(CHOOSE(MATCH(YEAR($Q$1-E112)-1900,{8;9;10;11;12;14;16;18}),"P 1","P 2","B 1","B 2","M","C","J","S"),2,1,F112)</f>
        <v>BF1</v>
      </c>
      <c r="H112" s="205" t="str">
        <f t="shared" ref="H112:O121" ca="1" si="13">IFERROR(INDEX(INDIRECT("'"&amp;H$1&amp;"'!A:A"),MATCH($A112,INDIRECT("'"&amp;H$1&amp;"'!B:B"),0)),"")</f>
        <v/>
      </c>
      <c r="I112" s="205" t="str">
        <f t="shared" ca="1" si="13"/>
        <v/>
      </c>
      <c r="J112" s="205" t="str">
        <f t="shared" ca="1" si="13"/>
        <v/>
      </c>
      <c r="K112" s="205" t="str">
        <f t="shared" ca="1" si="13"/>
        <v/>
      </c>
      <c r="L112" s="205" t="str">
        <f t="shared" ca="1" si="13"/>
        <v/>
      </c>
      <c r="M112" s="205" t="str">
        <f t="shared" ca="1" si="13"/>
        <v/>
      </c>
      <c r="N112" s="205" t="str">
        <f t="shared" ca="1" si="13"/>
        <v/>
      </c>
      <c r="O112" s="205" t="str">
        <f t="shared" ca="1" si="13"/>
        <v/>
      </c>
      <c r="P112" s="77" t="str">
        <f t="shared" ca="1" si="8"/>
        <v/>
      </c>
      <c r="Q112" s="201"/>
    </row>
    <row r="113" spans="1:17" ht="15" customHeight="1">
      <c r="A113" s="221">
        <v>211</v>
      </c>
      <c r="B113" s="222" t="s">
        <v>261</v>
      </c>
      <c r="C113" s="223" t="s">
        <v>262</v>
      </c>
      <c r="D113" s="224" t="s">
        <v>37</v>
      </c>
      <c r="E113" s="276">
        <v>37938</v>
      </c>
      <c r="F113" s="225" t="s">
        <v>15</v>
      </c>
      <c r="G113" s="226" t="str">
        <f>REPLACE(CHOOSE(MATCH(YEAR($Q$1-E113)-1900,{8;9;10;11;12;14;16;18}),"P 1","P 2","B 1","B 2","M","C","J","S"),2,1,F113)</f>
        <v>BF1</v>
      </c>
      <c r="H113" s="205" t="str">
        <f t="shared" ca="1" si="13"/>
        <v/>
      </c>
      <c r="I113" s="205" t="str">
        <f t="shared" ca="1" si="13"/>
        <v/>
      </c>
      <c r="J113" s="205" t="str">
        <f t="shared" ca="1" si="13"/>
        <v/>
      </c>
      <c r="K113" s="205" t="str">
        <f t="shared" ca="1" si="13"/>
        <v/>
      </c>
      <c r="L113" s="205" t="str">
        <f t="shared" ca="1" si="13"/>
        <v/>
      </c>
      <c r="M113" s="205" t="str">
        <f t="shared" ca="1" si="13"/>
        <v/>
      </c>
      <c r="N113" s="205" t="str">
        <f t="shared" ca="1" si="13"/>
        <v/>
      </c>
      <c r="O113" s="205" t="str">
        <f t="shared" ca="1" si="13"/>
        <v/>
      </c>
      <c r="P113" s="77" t="str">
        <f t="shared" ca="1" si="8"/>
        <v/>
      </c>
      <c r="Q113" s="201"/>
    </row>
    <row r="114" spans="1:17" ht="15" customHeight="1">
      <c r="A114" s="221">
        <v>212</v>
      </c>
      <c r="B114" s="222" t="s">
        <v>163</v>
      </c>
      <c r="C114" s="223" t="s">
        <v>263</v>
      </c>
      <c r="D114" s="224" t="s">
        <v>37</v>
      </c>
      <c r="E114" s="276">
        <v>37824</v>
      </c>
      <c r="F114" s="225" t="s">
        <v>118</v>
      </c>
      <c r="G114" s="226" t="str">
        <f>REPLACE(CHOOSE(MATCH(YEAR($Q$1-E114)-1900,{8;9;10;11;12;14;16;18}),"P 1","P 2","B 1","B 2","M","C","J","S"),2,1,F114)</f>
        <v>BG1</v>
      </c>
      <c r="H114" s="205" t="str">
        <f t="shared" ca="1" si="13"/>
        <v/>
      </c>
      <c r="I114" s="205" t="str">
        <f t="shared" ca="1" si="13"/>
        <v/>
      </c>
      <c r="J114" s="205" t="str">
        <f t="shared" ca="1" si="13"/>
        <v/>
      </c>
      <c r="K114" s="205" t="str">
        <f t="shared" ca="1" si="13"/>
        <v/>
      </c>
      <c r="L114" s="205" t="str">
        <f t="shared" ca="1" si="13"/>
        <v/>
      </c>
      <c r="M114" s="205" t="str">
        <f t="shared" ca="1" si="13"/>
        <v/>
      </c>
      <c r="N114" s="205" t="str">
        <f t="shared" ca="1" si="13"/>
        <v/>
      </c>
      <c r="O114" s="205">
        <f t="shared" ca="1" si="13"/>
        <v>1</v>
      </c>
      <c r="P114" s="77">
        <f t="shared" ca="1" si="8"/>
        <v>1</v>
      </c>
      <c r="Q114" s="201"/>
    </row>
    <row r="115" spans="1:17" ht="15" customHeight="1">
      <c r="A115" s="221">
        <v>213</v>
      </c>
      <c r="B115" s="222" t="s">
        <v>188</v>
      </c>
      <c r="C115" s="223" t="s">
        <v>264</v>
      </c>
      <c r="D115" s="224" t="s">
        <v>37</v>
      </c>
      <c r="E115" s="276">
        <v>37757</v>
      </c>
      <c r="F115" s="225" t="s">
        <v>118</v>
      </c>
      <c r="G115" s="226" t="str">
        <f>REPLACE(CHOOSE(MATCH(YEAR($Q$1-E115)-1900,{8;9;10;11;12;14;16;18}),"P 1","P 2","B 1","B 2","M","C","J","S"),2,1,F115)</f>
        <v>BG1</v>
      </c>
      <c r="H115" s="205" t="str">
        <f t="shared" ca="1" si="13"/>
        <v/>
      </c>
      <c r="I115" s="205" t="str">
        <f t="shared" ca="1" si="13"/>
        <v/>
      </c>
      <c r="J115" s="205" t="str">
        <f t="shared" ca="1" si="13"/>
        <v/>
      </c>
      <c r="K115" s="205" t="str">
        <f t="shared" ca="1" si="13"/>
        <v/>
      </c>
      <c r="L115" s="205" t="str">
        <f t="shared" ca="1" si="13"/>
        <v/>
      </c>
      <c r="M115" s="205" t="str">
        <f t="shared" ca="1" si="13"/>
        <v/>
      </c>
      <c r="N115" s="205" t="str">
        <f t="shared" ca="1" si="13"/>
        <v/>
      </c>
      <c r="O115" s="205">
        <f t="shared" ca="1" si="13"/>
        <v>6</v>
      </c>
      <c r="P115" s="77">
        <f t="shared" ca="1" si="8"/>
        <v>6</v>
      </c>
      <c r="Q115" s="201"/>
    </row>
    <row r="116" spans="1:17" ht="15" customHeight="1">
      <c r="A116" s="221">
        <v>214</v>
      </c>
      <c r="B116" s="222" t="s">
        <v>163</v>
      </c>
      <c r="C116" s="223" t="s">
        <v>265</v>
      </c>
      <c r="D116" s="224" t="s">
        <v>37</v>
      </c>
      <c r="E116" s="276">
        <v>37824</v>
      </c>
      <c r="F116" s="225" t="s">
        <v>118</v>
      </c>
      <c r="G116" s="226" t="str">
        <f>REPLACE(CHOOSE(MATCH(YEAR($Q$1-E116)-1900,{8;9;10;11;12;14;16;18}),"P 1","P 2","B 1","B 2","M","C","J","S"),2,1,F116)</f>
        <v>BG1</v>
      </c>
      <c r="H116" s="205" t="str">
        <f t="shared" ca="1" si="13"/>
        <v/>
      </c>
      <c r="I116" s="205" t="str">
        <f t="shared" ca="1" si="13"/>
        <v/>
      </c>
      <c r="J116" s="205" t="str">
        <f t="shared" ca="1" si="13"/>
        <v/>
      </c>
      <c r="K116" s="205" t="str">
        <f t="shared" ca="1" si="13"/>
        <v/>
      </c>
      <c r="L116" s="205" t="str">
        <f t="shared" ca="1" si="13"/>
        <v/>
      </c>
      <c r="M116" s="205" t="str">
        <f t="shared" ca="1" si="13"/>
        <v/>
      </c>
      <c r="N116" s="205" t="str">
        <f t="shared" ca="1" si="13"/>
        <v/>
      </c>
      <c r="O116" s="205">
        <f t="shared" ca="1" si="13"/>
        <v>18</v>
      </c>
      <c r="P116" s="77">
        <f t="shared" ca="1" si="8"/>
        <v>18</v>
      </c>
      <c r="Q116" s="201"/>
    </row>
    <row r="117" spans="1:17" ht="15" customHeight="1">
      <c r="A117" s="221">
        <v>215</v>
      </c>
      <c r="B117" s="222" t="s">
        <v>266</v>
      </c>
      <c r="C117" s="223" t="s">
        <v>267</v>
      </c>
      <c r="D117" s="224" t="s">
        <v>37</v>
      </c>
      <c r="E117" s="276">
        <v>37637</v>
      </c>
      <c r="F117" s="225" t="s">
        <v>118</v>
      </c>
      <c r="G117" s="226" t="str">
        <f>REPLACE(CHOOSE(MATCH(YEAR($Q$1-E117)-1900,{8;9;10;11;12;14;16;18}),"P 1","P 2","B 1","B 2","M","C","J","S"),2,1,F117)</f>
        <v>BG1</v>
      </c>
      <c r="H117" s="205" t="str">
        <f t="shared" ca="1" si="13"/>
        <v/>
      </c>
      <c r="I117" s="205" t="str">
        <f t="shared" ca="1" si="13"/>
        <v/>
      </c>
      <c r="J117" s="205" t="str">
        <f t="shared" ca="1" si="13"/>
        <v/>
      </c>
      <c r="K117" s="205" t="str">
        <f t="shared" ca="1" si="13"/>
        <v/>
      </c>
      <c r="L117" s="205" t="str">
        <f t="shared" ca="1" si="13"/>
        <v/>
      </c>
      <c r="M117" s="205" t="str">
        <f t="shared" ca="1" si="13"/>
        <v/>
      </c>
      <c r="N117" s="205" t="str">
        <f t="shared" ca="1" si="13"/>
        <v/>
      </c>
      <c r="O117" s="205">
        <f t="shared" ca="1" si="13"/>
        <v>10</v>
      </c>
      <c r="P117" s="77">
        <f t="shared" ca="1" si="8"/>
        <v>10</v>
      </c>
      <c r="Q117" s="201"/>
    </row>
    <row r="118" spans="1:17" ht="15" customHeight="1">
      <c r="A118" s="221">
        <v>216</v>
      </c>
      <c r="B118" s="222" t="s">
        <v>268</v>
      </c>
      <c r="C118" s="223" t="s">
        <v>269</v>
      </c>
      <c r="D118" s="224" t="s">
        <v>37</v>
      </c>
      <c r="E118" s="276">
        <v>37896</v>
      </c>
      <c r="F118" s="225" t="s">
        <v>118</v>
      </c>
      <c r="G118" s="226" t="str">
        <f>REPLACE(CHOOSE(MATCH(YEAR($Q$1-E118)-1900,{8;9;10;11;12;14;16;18}),"P 1","P 2","B 1","B 2","M","C","J","S"),2,1,F118)</f>
        <v>BG1</v>
      </c>
      <c r="H118" s="205" t="str">
        <f t="shared" ca="1" si="13"/>
        <v/>
      </c>
      <c r="I118" s="205" t="str">
        <f t="shared" ca="1" si="13"/>
        <v/>
      </c>
      <c r="J118" s="205" t="str">
        <f t="shared" ca="1" si="13"/>
        <v/>
      </c>
      <c r="K118" s="205" t="str">
        <f t="shared" ca="1" si="13"/>
        <v/>
      </c>
      <c r="L118" s="205" t="str">
        <f t="shared" ca="1" si="13"/>
        <v/>
      </c>
      <c r="M118" s="205" t="str">
        <f t="shared" ca="1" si="13"/>
        <v/>
      </c>
      <c r="N118" s="205" t="str">
        <f t="shared" ca="1" si="13"/>
        <v/>
      </c>
      <c r="O118" s="205">
        <f t="shared" ca="1" si="13"/>
        <v>3</v>
      </c>
      <c r="P118" s="77">
        <f t="shared" ca="1" si="8"/>
        <v>3</v>
      </c>
      <c r="Q118" s="201"/>
    </row>
    <row r="119" spans="1:17" ht="15" customHeight="1">
      <c r="A119" s="221">
        <v>217</v>
      </c>
      <c r="B119" s="222" t="s">
        <v>270</v>
      </c>
      <c r="C119" s="223" t="s">
        <v>271</v>
      </c>
      <c r="D119" s="224" t="s">
        <v>37</v>
      </c>
      <c r="E119" s="276">
        <v>37934</v>
      </c>
      <c r="F119" s="225" t="s">
        <v>118</v>
      </c>
      <c r="G119" s="226" t="str">
        <f>REPLACE(CHOOSE(MATCH(YEAR($Q$1-E119)-1900,{8;9;10;11;12;14;16;18}),"P 1","P 2","B 1","B 2","M","C","J","S"),2,1,F119)</f>
        <v>BG1</v>
      </c>
      <c r="H119" s="205" t="str">
        <f t="shared" ca="1" si="13"/>
        <v/>
      </c>
      <c r="I119" s="205" t="str">
        <f t="shared" ca="1" si="13"/>
        <v/>
      </c>
      <c r="J119" s="205" t="str">
        <f t="shared" ca="1" si="13"/>
        <v/>
      </c>
      <c r="K119" s="205" t="str">
        <f t="shared" ca="1" si="13"/>
        <v/>
      </c>
      <c r="L119" s="205" t="str">
        <f t="shared" ca="1" si="13"/>
        <v/>
      </c>
      <c r="M119" s="205" t="str">
        <f t="shared" ca="1" si="13"/>
        <v/>
      </c>
      <c r="N119" s="205" t="str">
        <f t="shared" ca="1" si="13"/>
        <v/>
      </c>
      <c r="O119" s="205">
        <f t="shared" ca="1" si="13"/>
        <v>12</v>
      </c>
      <c r="P119" s="77">
        <f t="shared" ca="1" si="8"/>
        <v>12</v>
      </c>
      <c r="Q119" s="201"/>
    </row>
    <row r="120" spans="1:17" ht="15" customHeight="1">
      <c r="A120" s="221">
        <v>218</v>
      </c>
      <c r="B120" s="222" t="s">
        <v>272</v>
      </c>
      <c r="C120" s="223" t="s">
        <v>273</v>
      </c>
      <c r="D120" s="224" t="s">
        <v>37</v>
      </c>
      <c r="E120" s="276">
        <v>37821</v>
      </c>
      <c r="F120" s="225" t="s">
        <v>118</v>
      </c>
      <c r="G120" s="226" t="str">
        <f>REPLACE(CHOOSE(MATCH(YEAR($Q$1-E120)-1900,{8;9;10;11;12;14;16;18}),"P 1","P 2","B 1","B 2","M","C","J","S"),2,1,F120)</f>
        <v>BG1</v>
      </c>
      <c r="H120" s="205" t="str">
        <f t="shared" ca="1" si="13"/>
        <v/>
      </c>
      <c r="I120" s="205" t="str">
        <f t="shared" ca="1" si="13"/>
        <v/>
      </c>
      <c r="J120" s="205" t="str">
        <f t="shared" ca="1" si="13"/>
        <v/>
      </c>
      <c r="K120" s="205" t="str">
        <f t="shared" ca="1" si="13"/>
        <v/>
      </c>
      <c r="L120" s="205" t="str">
        <f t="shared" ca="1" si="13"/>
        <v/>
      </c>
      <c r="M120" s="205" t="str">
        <f t="shared" ca="1" si="13"/>
        <v/>
      </c>
      <c r="N120" s="205" t="str">
        <f t="shared" ca="1" si="13"/>
        <v/>
      </c>
      <c r="O120" s="205">
        <f t="shared" ca="1" si="13"/>
        <v>20</v>
      </c>
      <c r="P120" s="77">
        <f t="shared" ca="1" si="8"/>
        <v>20</v>
      </c>
      <c r="Q120" s="201"/>
    </row>
    <row r="121" spans="1:17" ht="15" customHeight="1">
      <c r="A121" s="221">
        <v>219</v>
      </c>
      <c r="B121" s="222" t="s">
        <v>274</v>
      </c>
      <c r="C121" s="223" t="s">
        <v>275</v>
      </c>
      <c r="D121" s="224" t="s">
        <v>37</v>
      </c>
      <c r="E121" s="276">
        <v>37876</v>
      </c>
      <c r="F121" s="225" t="s">
        <v>118</v>
      </c>
      <c r="G121" s="226" t="str">
        <f>REPLACE(CHOOSE(MATCH(YEAR($Q$1-E121)-1900,{8;9;10;11;12;14;16;18}),"P 1","P 2","B 1","B 2","M","C","J","S"),2,1,F121)</f>
        <v>BG1</v>
      </c>
      <c r="H121" s="205" t="str">
        <f t="shared" ca="1" si="13"/>
        <v/>
      </c>
      <c r="I121" s="205" t="str">
        <f t="shared" ca="1" si="13"/>
        <v/>
      </c>
      <c r="J121" s="205" t="str">
        <f t="shared" ca="1" si="13"/>
        <v/>
      </c>
      <c r="K121" s="205" t="str">
        <f t="shared" ca="1" si="13"/>
        <v/>
      </c>
      <c r="L121" s="205" t="str">
        <f t="shared" ca="1" si="13"/>
        <v/>
      </c>
      <c r="M121" s="205" t="str">
        <f t="shared" ca="1" si="13"/>
        <v/>
      </c>
      <c r="N121" s="205" t="str">
        <f t="shared" ca="1" si="13"/>
        <v/>
      </c>
      <c r="O121" s="205">
        <f t="shared" ca="1" si="13"/>
        <v>19</v>
      </c>
      <c r="P121" s="77">
        <f t="shared" ca="1" si="8"/>
        <v>19</v>
      </c>
      <c r="Q121" s="201"/>
    </row>
    <row r="122" spans="1:17" ht="15" customHeight="1">
      <c r="A122" s="221">
        <v>220</v>
      </c>
      <c r="B122" s="222" t="s">
        <v>46</v>
      </c>
      <c r="C122" s="223" t="s">
        <v>276</v>
      </c>
      <c r="D122" s="224" t="s">
        <v>37</v>
      </c>
      <c r="E122" s="276">
        <v>37861</v>
      </c>
      <c r="F122" s="225" t="s">
        <v>118</v>
      </c>
      <c r="G122" s="226" t="str">
        <f>REPLACE(CHOOSE(MATCH(YEAR($Q$1-E122)-1900,{8;9;10;11;12;14;16;18}),"P 1","P 2","B 1","B 2","M","C","J","S"),2,1,F122)</f>
        <v>BG1</v>
      </c>
      <c r="H122" s="205" t="str">
        <f t="shared" ref="H122:O131" ca="1" si="14">IFERROR(INDEX(INDIRECT("'"&amp;H$1&amp;"'!A:A"),MATCH($A122,INDIRECT("'"&amp;H$1&amp;"'!B:B"),0)),"")</f>
        <v/>
      </c>
      <c r="I122" s="205" t="str">
        <f t="shared" ca="1" si="14"/>
        <v/>
      </c>
      <c r="J122" s="205" t="str">
        <f t="shared" ca="1" si="14"/>
        <v/>
      </c>
      <c r="K122" s="205" t="str">
        <f t="shared" ca="1" si="14"/>
        <v/>
      </c>
      <c r="L122" s="205" t="str">
        <f t="shared" ca="1" si="14"/>
        <v/>
      </c>
      <c r="M122" s="205" t="str">
        <f t="shared" ca="1" si="14"/>
        <v/>
      </c>
      <c r="N122" s="205" t="str">
        <f t="shared" ca="1" si="14"/>
        <v/>
      </c>
      <c r="O122" s="205">
        <f t="shared" ca="1" si="14"/>
        <v>23</v>
      </c>
      <c r="P122" s="77">
        <f t="shared" ca="1" si="8"/>
        <v>23</v>
      </c>
      <c r="Q122" s="201"/>
    </row>
    <row r="123" spans="1:17" ht="15" customHeight="1">
      <c r="A123" s="221">
        <v>221</v>
      </c>
      <c r="B123" s="222" t="s">
        <v>277</v>
      </c>
      <c r="C123" s="223" t="s">
        <v>278</v>
      </c>
      <c r="D123" s="224" t="s">
        <v>37</v>
      </c>
      <c r="E123" s="276">
        <v>37811</v>
      </c>
      <c r="F123" s="225" t="s">
        <v>118</v>
      </c>
      <c r="G123" s="226" t="str">
        <f>REPLACE(CHOOSE(MATCH(YEAR($Q$1-E123)-1900,{8;9;10;11;12;14;16;18}),"P 1","P 2","B 1","B 2","M","C","J","S"),2,1,F123)</f>
        <v>BG1</v>
      </c>
      <c r="H123" s="205" t="str">
        <f t="shared" ca="1" si="14"/>
        <v/>
      </c>
      <c r="I123" s="205" t="str">
        <f t="shared" ca="1" si="14"/>
        <v/>
      </c>
      <c r="J123" s="205" t="str">
        <f t="shared" ca="1" si="14"/>
        <v/>
      </c>
      <c r="K123" s="205" t="str">
        <f t="shared" ca="1" si="14"/>
        <v/>
      </c>
      <c r="L123" s="205" t="str">
        <f t="shared" ca="1" si="14"/>
        <v/>
      </c>
      <c r="M123" s="205" t="str">
        <f t="shared" ca="1" si="14"/>
        <v/>
      </c>
      <c r="N123" s="205" t="str">
        <f t="shared" ca="1" si="14"/>
        <v/>
      </c>
      <c r="O123" s="205">
        <f t="shared" ca="1" si="14"/>
        <v>17</v>
      </c>
      <c r="P123" s="77">
        <f t="shared" ca="1" si="8"/>
        <v>17</v>
      </c>
      <c r="Q123" s="201"/>
    </row>
    <row r="124" spans="1:17" ht="15" customHeight="1">
      <c r="A124" s="221">
        <v>222</v>
      </c>
      <c r="B124" s="222" t="s">
        <v>279</v>
      </c>
      <c r="C124" s="223" t="s">
        <v>280</v>
      </c>
      <c r="D124" s="224" t="s">
        <v>37</v>
      </c>
      <c r="E124" s="276">
        <v>37836</v>
      </c>
      <c r="F124" s="225" t="s">
        <v>118</v>
      </c>
      <c r="G124" s="226" t="str">
        <f>REPLACE(CHOOSE(MATCH(YEAR($Q$1-E124)-1900,{8;9;10;11;12;14;16;18}),"P 1","P 2","B 1","B 2","M","C","J","S"),2,1,F124)</f>
        <v>BG1</v>
      </c>
      <c r="H124" s="205" t="str">
        <f t="shared" ca="1" si="14"/>
        <v/>
      </c>
      <c r="I124" s="205" t="str">
        <f t="shared" ca="1" si="14"/>
        <v/>
      </c>
      <c r="J124" s="205" t="str">
        <f t="shared" ca="1" si="14"/>
        <v/>
      </c>
      <c r="K124" s="205" t="str">
        <f t="shared" ca="1" si="14"/>
        <v/>
      </c>
      <c r="L124" s="205" t="str">
        <f t="shared" ca="1" si="14"/>
        <v/>
      </c>
      <c r="M124" s="205" t="str">
        <f t="shared" ca="1" si="14"/>
        <v/>
      </c>
      <c r="N124" s="205" t="str">
        <f t="shared" ca="1" si="14"/>
        <v/>
      </c>
      <c r="O124" s="205" t="str">
        <f t="shared" ca="1" si="14"/>
        <v/>
      </c>
      <c r="P124" s="77" t="str">
        <f t="shared" ca="1" si="8"/>
        <v/>
      </c>
      <c r="Q124" s="201"/>
    </row>
    <row r="125" spans="1:17" ht="15" customHeight="1">
      <c r="A125" s="221">
        <v>223</v>
      </c>
      <c r="B125" s="222" t="s">
        <v>281</v>
      </c>
      <c r="C125" s="223" t="s">
        <v>282</v>
      </c>
      <c r="D125" s="224" t="s">
        <v>37</v>
      </c>
      <c r="E125" s="276">
        <v>38015</v>
      </c>
      <c r="F125" s="225" t="s">
        <v>118</v>
      </c>
      <c r="G125" s="226" t="str">
        <f>REPLACE(CHOOSE(MATCH(YEAR($Q$1-E125)-1900,{8;9;10;11;12;14;16;18}),"P 1","P 2","B 1","B 2","M","C","J","S"),2,1,F125)</f>
        <v>PG2</v>
      </c>
      <c r="H125" s="205" t="str">
        <f t="shared" ca="1" si="14"/>
        <v/>
      </c>
      <c r="I125" s="205" t="str">
        <f t="shared" ca="1" si="14"/>
        <v/>
      </c>
      <c r="J125" s="205" t="str">
        <f t="shared" ca="1" si="14"/>
        <v/>
      </c>
      <c r="K125" s="205" t="str">
        <f t="shared" ca="1" si="14"/>
        <v/>
      </c>
      <c r="L125" s="205" t="str">
        <f t="shared" ca="1" si="14"/>
        <v/>
      </c>
      <c r="M125" s="205" t="str">
        <f t="shared" ca="1" si="14"/>
        <v/>
      </c>
      <c r="N125" s="205" t="str">
        <f t="shared" ca="1" si="14"/>
        <v/>
      </c>
      <c r="O125" s="205" t="str">
        <f t="shared" ca="1" si="14"/>
        <v/>
      </c>
      <c r="P125" s="77" t="str">
        <f t="shared" ca="1" si="8"/>
        <v/>
      </c>
      <c r="Q125" s="201"/>
    </row>
    <row r="126" spans="1:17" ht="15" customHeight="1">
      <c r="A126" s="221">
        <v>224</v>
      </c>
      <c r="B126" s="222" t="s">
        <v>283</v>
      </c>
      <c r="C126" s="223" t="s">
        <v>284</v>
      </c>
      <c r="D126" s="224" t="s">
        <v>37</v>
      </c>
      <c r="E126" s="276">
        <v>37789</v>
      </c>
      <c r="F126" s="225" t="s">
        <v>118</v>
      </c>
      <c r="G126" s="226" t="str">
        <f>REPLACE(CHOOSE(MATCH(YEAR($Q$1-E126)-1900,{8;9;10;11;12;14;16;18}),"P 1","P 2","B 1","B 2","M","C","J","S"),2,1,F126)</f>
        <v>BG1</v>
      </c>
      <c r="H126" s="205" t="str">
        <f t="shared" ca="1" si="14"/>
        <v/>
      </c>
      <c r="I126" s="205" t="str">
        <f t="shared" ca="1" si="14"/>
        <v/>
      </c>
      <c r="J126" s="205" t="str">
        <f t="shared" ca="1" si="14"/>
        <v/>
      </c>
      <c r="K126" s="205" t="str">
        <f t="shared" ca="1" si="14"/>
        <v/>
      </c>
      <c r="L126" s="205" t="str">
        <f t="shared" ca="1" si="14"/>
        <v/>
      </c>
      <c r="M126" s="205" t="str">
        <f t="shared" ca="1" si="14"/>
        <v/>
      </c>
      <c r="N126" s="205" t="str">
        <f t="shared" ca="1" si="14"/>
        <v/>
      </c>
      <c r="O126" s="205" t="str">
        <f t="shared" ca="1" si="14"/>
        <v/>
      </c>
      <c r="P126" s="77" t="str">
        <f t="shared" ca="1" si="8"/>
        <v/>
      </c>
      <c r="Q126" s="201"/>
    </row>
    <row r="127" spans="1:17" ht="15" customHeight="1">
      <c r="A127" s="221">
        <v>225</v>
      </c>
      <c r="B127" s="222" t="s">
        <v>161</v>
      </c>
      <c r="C127" s="223" t="s">
        <v>285</v>
      </c>
      <c r="D127" s="224" t="s">
        <v>37</v>
      </c>
      <c r="E127" s="276">
        <v>37342</v>
      </c>
      <c r="F127" s="225" t="s">
        <v>15</v>
      </c>
      <c r="G127" s="226" t="str">
        <f>REPLACE(CHOOSE(MATCH(YEAR($Q$1-E127)-1900,{8;9;10;11;12;14;16;18}),"P 1","P 2","B 1","B 2","M","C","J","S"),2,1,F127)</f>
        <v>BF2</v>
      </c>
      <c r="H127" s="205" t="str">
        <f t="shared" ca="1" si="14"/>
        <v/>
      </c>
      <c r="I127" s="205" t="str">
        <f t="shared" ca="1" si="14"/>
        <v/>
      </c>
      <c r="J127" s="205" t="str">
        <f t="shared" ca="1" si="14"/>
        <v/>
      </c>
      <c r="K127" s="205" t="str">
        <f t="shared" ca="1" si="14"/>
        <v/>
      </c>
      <c r="L127" s="205">
        <f t="shared" ca="1" si="14"/>
        <v>3</v>
      </c>
      <c r="M127" s="205" t="str">
        <f t="shared" ca="1" si="14"/>
        <v/>
      </c>
      <c r="N127" s="205" t="str">
        <f t="shared" ca="1" si="14"/>
        <v/>
      </c>
      <c r="O127" s="205" t="str">
        <f t="shared" ca="1" si="14"/>
        <v/>
      </c>
      <c r="P127" s="77">
        <f t="shared" ca="1" si="8"/>
        <v>3</v>
      </c>
      <c r="Q127" s="201"/>
    </row>
    <row r="128" spans="1:17" ht="15" customHeight="1">
      <c r="A128" s="221">
        <v>226</v>
      </c>
      <c r="B128" s="222" t="s">
        <v>68</v>
      </c>
      <c r="C128" s="223" t="s">
        <v>286</v>
      </c>
      <c r="D128" s="224" t="s">
        <v>37</v>
      </c>
      <c r="E128" s="276">
        <v>37464</v>
      </c>
      <c r="F128" s="225" t="s">
        <v>15</v>
      </c>
      <c r="G128" s="226" t="str">
        <f>REPLACE(CHOOSE(MATCH(YEAR($Q$1-E128)-1900,{8;9;10;11;12;14;16;18}),"P 1","P 2","B 1","B 2","M","C","J","S"),2,1,F128)</f>
        <v>BF2</v>
      </c>
      <c r="H128" s="205" t="str">
        <f t="shared" ca="1" si="14"/>
        <v/>
      </c>
      <c r="I128" s="205" t="str">
        <f t="shared" ca="1" si="14"/>
        <v/>
      </c>
      <c r="J128" s="205" t="str">
        <f t="shared" ca="1" si="14"/>
        <v/>
      </c>
      <c r="K128" s="205" t="str">
        <f t="shared" ca="1" si="14"/>
        <v/>
      </c>
      <c r="L128" s="205" t="str">
        <f t="shared" ca="1" si="14"/>
        <v/>
      </c>
      <c r="M128" s="205" t="str">
        <f t="shared" ca="1" si="14"/>
        <v/>
      </c>
      <c r="N128" s="205" t="str">
        <f t="shared" ca="1" si="14"/>
        <v/>
      </c>
      <c r="O128" s="205" t="str">
        <f t="shared" ca="1" si="14"/>
        <v/>
      </c>
      <c r="P128" s="77" t="str">
        <f t="shared" ca="1" si="8"/>
        <v/>
      </c>
      <c r="Q128" s="201"/>
    </row>
    <row r="129" spans="1:17" ht="15" customHeight="1">
      <c r="A129" s="221">
        <v>227</v>
      </c>
      <c r="B129" s="222" t="s">
        <v>48</v>
      </c>
      <c r="C129" s="223" t="s">
        <v>287</v>
      </c>
      <c r="D129" s="224" t="s">
        <v>37</v>
      </c>
      <c r="E129" s="276">
        <v>37300</v>
      </c>
      <c r="F129" s="225" t="s">
        <v>15</v>
      </c>
      <c r="G129" s="226" t="str">
        <f>REPLACE(CHOOSE(MATCH(YEAR($Q$1-E129)-1900,{8;9;10;11;12;14;16;18}),"P 1","P 2","B 1","B 2","M","C","J","S"),2,1,F129)</f>
        <v>BF2</v>
      </c>
      <c r="H129" s="205" t="str">
        <f t="shared" ca="1" si="14"/>
        <v/>
      </c>
      <c r="I129" s="205" t="str">
        <f t="shared" ca="1" si="14"/>
        <v/>
      </c>
      <c r="J129" s="205" t="str">
        <f t="shared" ca="1" si="14"/>
        <v/>
      </c>
      <c r="K129" s="205" t="str">
        <f t="shared" ca="1" si="14"/>
        <v/>
      </c>
      <c r="L129" s="205">
        <f t="shared" ca="1" si="14"/>
        <v>5</v>
      </c>
      <c r="M129" s="205" t="str">
        <f t="shared" ca="1" si="14"/>
        <v/>
      </c>
      <c r="N129" s="205" t="str">
        <f t="shared" ca="1" si="14"/>
        <v/>
      </c>
      <c r="O129" s="205" t="str">
        <f t="shared" ca="1" si="14"/>
        <v/>
      </c>
      <c r="P129" s="77">
        <f t="shared" ca="1" si="8"/>
        <v>5</v>
      </c>
      <c r="Q129" s="201"/>
    </row>
    <row r="130" spans="1:17" ht="15" customHeight="1">
      <c r="A130" s="221">
        <v>228</v>
      </c>
      <c r="B130" s="222" t="s">
        <v>162</v>
      </c>
      <c r="C130" s="223" t="s">
        <v>288</v>
      </c>
      <c r="D130" s="224" t="s">
        <v>37</v>
      </c>
      <c r="E130" s="276">
        <v>37473</v>
      </c>
      <c r="F130" s="225" t="s">
        <v>15</v>
      </c>
      <c r="G130" s="226" t="str">
        <f>REPLACE(CHOOSE(MATCH(YEAR($Q$1-E130)-1900,{8;9;10;11;12;14;16;18}),"P 1","P 2","B 1","B 2","M","C","J","S"),2,1,F130)</f>
        <v>BF2</v>
      </c>
      <c r="H130" s="205" t="str">
        <f t="shared" ca="1" si="14"/>
        <v/>
      </c>
      <c r="I130" s="205" t="str">
        <f t="shared" ca="1" si="14"/>
        <v/>
      </c>
      <c r="J130" s="205" t="str">
        <f t="shared" ca="1" si="14"/>
        <v/>
      </c>
      <c r="K130" s="205" t="str">
        <f t="shared" ca="1" si="14"/>
        <v/>
      </c>
      <c r="L130" s="205">
        <f t="shared" ca="1" si="14"/>
        <v>7</v>
      </c>
      <c r="M130" s="205" t="str">
        <f t="shared" ca="1" si="14"/>
        <v/>
      </c>
      <c r="N130" s="205" t="str">
        <f t="shared" ca="1" si="14"/>
        <v/>
      </c>
      <c r="O130" s="205" t="str">
        <f t="shared" ca="1" si="14"/>
        <v/>
      </c>
      <c r="P130" s="77">
        <f t="shared" ref="P130:P193" ca="1" si="15">IF(SUM(H130:O130)=0,"",SUM(H130:O130))</f>
        <v>7</v>
      </c>
      <c r="Q130" s="201"/>
    </row>
    <row r="131" spans="1:17" ht="15" customHeight="1">
      <c r="A131" s="221">
        <v>229</v>
      </c>
      <c r="B131" s="222" t="s">
        <v>289</v>
      </c>
      <c r="C131" s="223" t="s">
        <v>290</v>
      </c>
      <c r="D131" s="224" t="s">
        <v>37</v>
      </c>
      <c r="E131" s="276">
        <v>37597</v>
      </c>
      <c r="F131" s="225" t="s">
        <v>15</v>
      </c>
      <c r="G131" s="226" t="str">
        <f>REPLACE(CHOOSE(MATCH(YEAR($Q$1-E131)-1900,{8;9;10;11;12;14;16;18}),"P 1","P 2","B 1","B 2","M","C","J","S"),2,1,F131)</f>
        <v>BF2</v>
      </c>
      <c r="H131" s="205" t="str">
        <f t="shared" ca="1" si="14"/>
        <v/>
      </c>
      <c r="I131" s="205" t="str">
        <f t="shared" ca="1" si="14"/>
        <v/>
      </c>
      <c r="J131" s="205" t="str">
        <f t="shared" ca="1" si="14"/>
        <v/>
      </c>
      <c r="K131" s="205" t="str">
        <f t="shared" ca="1" si="14"/>
        <v/>
      </c>
      <c r="L131" s="205" t="str">
        <f t="shared" ca="1" si="14"/>
        <v/>
      </c>
      <c r="M131" s="205" t="str">
        <f t="shared" ca="1" si="14"/>
        <v/>
      </c>
      <c r="N131" s="205" t="str">
        <f t="shared" ca="1" si="14"/>
        <v/>
      </c>
      <c r="O131" s="205" t="str">
        <f t="shared" ca="1" si="14"/>
        <v/>
      </c>
      <c r="P131" s="77" t="str">
        <f t="shared" ca="1" si="15"/>
        <v/>
      </c>
      <c r="Q131" s="201"/>
    </row>
    <row r="132" spans="1:17" ht="15" customHeight="1">
      <c r="A132" s="221">
        <v>230</v>
      </c>
      <c r="B132" s="222" t="s">
        <v>291</v>
      </c>
      <c r="C132" s="223" t="s">
        <v>292</v>
      </c>
      <c r="D132" s="224" t="s">
        <v>37</v>
      </c>
      <c r="E132" s="276">
        <v>37421</v>
      </c>
      <c r="F132" s="225" t="s">
        <v>15</v>
      </c>
      <c r="G132" s="226" t="str">
        <f>REPLACE(CHOOSE(MATCH(YEAR($Q$1-E132)-1900,{8;9;10;11;12;14;16;18}),"P 1","P 2","B 1","B 2","M","C","J","S"),2,1,F132)</f>
        <v>BF2</v>
      </c>
      <c r="H132" s="205" t="str">
        <f t="shared" ref="H132:O141" ca="1" si="16">IFERROR(INDEX(INDIRECT("'"&amp;H$1&amp;"'!A:A"),MATCH($A132,INDIRECT("'"&amp;H$1&amp;"'!B:B"),0)),"")</f>
        <v/>
      </c>
      <c r="I132" s="205" t="str">
        <f t="shared" ca="1" si="16"/>
        <v/>
      </c>
      <c r="J132" s="205" t="str">
        <f t="shared" ca="1" si="16"/>
        <v/>
      </c>
      <c r="K132" s="205" t="str">
        <f t="shared" ca="1" si="16"/>
        <v/>
      </c>
      <c r="L132" s="205" t="str">
        <f t="shared" ca="1" si="16"/>
        <v/>
      </c>
      <c r="M132" s="205" t="str">
        <f t="shared" ca="1" si="16"/>
        <v/>
      </c>
      <c r="N132" s="205" t="str">
        <f t="shared" ca="1" si="16"/>
        <v/>
      </c>
      <c r="O132" s="205" t="str">
        <f t="shared" ca="1" si="16"/>
        <v/>
      </c>
      <c r="P132" s="77" t="str">
        <f t="shared" ca="1" si="15"/>
        <v/>
      </c>
      <c r="Q132" s="201"/>
    </row>
    <row r="133" spans="1:17" ht="15" customHeight="1">
      <c r="A133" s="221">
        <v>231</v>
      </c>
      <c r="B133" s="222" t="s">
        <v>167</v>
      </c>
      <c r="C133" s="223" t="s">
        <v>293</v>
      </c>
      <c r="D133" s="224" t="s">
        <v>37</v>
      </c>
      <c r="E133" s="276">
        <v>37274</v>
      </c>
      <c r="F133" s="225" t="s">
        <v>15</v>
      </c>
      <c r="G133" s="226" t="str">
        <f>REPLACE(CHOOSE(MATCH(YEAR($Q$1-E133)-1900,{8;9;10;11;12;14;16;18}),"P 1","P 2","B 1","B 2","M","C","J","S"),2,1,F133)</f>
        <v>BF2</v>
      </c>
      <c r="H133" s="205" t="str">
        <f t="shared" ca="1" si="16"/>
        <v/>
      </c>
      <c r="I133" s="205" t="str">
        <f t="shared" ca="1" si="16"/>
        <v/>
      </c>
      <c r="J133" s="205" t="str">
        <f t="shared" ca="1" si="16"/>
        <v/>
      </c>
      <c r="K133" s="205" t="str">
        <f t="shared" ca="1" si="16"/>
        <v/>
      </c>
      <c r="L133" s="205">
        <f t="shared" ca="1" si="16"/>
        <v>12</v>
      </c>
      <c r="M133" s="205" t="str">
        <f t="shared" ca="1" si="16"/>
        <v/>
      </c>
      <c r="N133" s="205" t="str">
        <f t="shared" ca="1" si="16"/>
        <v/>
      </c>
      <c r="O133" s="205" t="str">
        <f t="shared" ca="1" si="16"/>
        <v/>
      </c>
      <c r="P133" s="77">
        <f t="shared" ca="1" si="15"/>
        <v>12</v>
      </c>
      <c r="Q133" s="201"/>
    </row>
    <row r="134" spans="1:17" ht="15" customHeight="1">
      <c r="A134" s="221">
        <v>232</v>
      </c>
      <c r="B134" s="222" t="s">
        <v>294</v>
      </c>
      <c r="C134" s="223" t="s">
        <v>295</v>
      </c>
      <c r="D134" s="224" t="s">
        <v>37</v>
      </c>
      <c r="E134" s="276">
        <v>37329</v>
      </c>
      <c r="F134" s="225" t="s">
        <v>15</v>
      </c>
      <c r="G134" s="226" t="str">
        <f>REPLACE(CHOOSE(MATCH(YEAR($Q$1-E134)-1900,{8;9;10;11;12;14;16;18}),"P 1","P 2","B 1","B 2","M","C","J","S"),2,1,F134)</f>
        <v>BF2</v>
      </c>
      <c r="H134" s="205" t="str">
        <f t="shared" ca="1" si="16"/>
        <v/>
      </c>
      <c r="I134" s="205" t="str">
        <f t="shared" ca="1" si="16"/>
        <v/>
      </c>
      <c r="J134" s="205" t="str">
        <f t="shared" ca="1" si="16"/>
        <v/>
      </c>
      <c r="K134" s="205" t="str">
        <f t="shared" ca="1" si="16"/>
        <v/>
      </c>
      <c r="L134" s="205" t="str">
        <f t="shared" ca="1" si="16"/>
        <v/>
      </c>
      <c r="M134" s="205" t="str">
        <f t="shared" ca="1" si="16"/>
        <v/>
      </c>
      <c r="N134" s="205" t="str">
        <f t="shared" ca="1" si="16"/>
        <v/>
      </c>
      <c r="O134" s="205" t="str">
        <f t="shared" ca="1" si="16"/>
        <v/>
      </c>
      <c r="P134" s="77" t="str">
        <f t="shared" ca="1" si="15"/>
        <v/>
      </c>
      <c r="Q134" s="201"/>
    </row>
    <row r="135" spans="1:17" ht="15" customHeight="1">
      <c r="A135" s="221">
        <v>233</v>
      </c>
      <c r="B135" s="222" t="s">
        <v>296</v>
      </c>
      <c r="C135" s="223" t="s">
        <v>297</v>
      </c>
      <c r="D135" s="224" t="s">
        <v>37</v>
      </c>
      <c r="E135" s="276">
        <v>37439</v>
      </c>
      <c r="F135" s="225" t="s">
        <v>15</v>
      </c>
      <c r="G135" s="226" t="str">
        <f>REPLACE(CHOOSE(MATCH(YEAR($Q$1-E135)-1900,{8;9;10;11;12;14;16;18}),"P 1","P 2","B 1","B 2","M","C","J","S"),2,1,F135)</f>
        <v>BF2</v>
      </c>
      <c r="H135" s="205" t="str">
        <f t="shared" ca="1" si="16"/>
        <v/>
      </c>
      <c r="I135" s="205" t="str">
        <f t="shared" ca="1" si="16"/>
        <v/>
      </c>
      <c r="J135" s="205" t="str">
        <f t="shared" ca="1" si="16"/>
        <v/>
      </c>
      <c r="K135" s="205" t="str">
        <f t="shared" ca="1" si="16"/>
        <v/>
      </c>
      <c r="L135" s="205">
        <f t="shared" ca="1" si="16"/>
        <v>17</v>
      </c>
      <c r="M135" s="205" t="str">
        <f t="shared" ca="1" si="16"/>
        <v/>
      </c>
      <c r="N135" s="205" t="str">
        <f t="shared" ca="1" si="16"/>
        <v/>
      </c>
      <c r="O135" s="205" t="str">
        <f t="shared" ca="1" si="16"/>
        <v/>
      </c>
      <c r="P135" s="77">
        <f t="shared" ca="1" si="15"/>
        <v>17</v>
      </c>
      <c r="Q135" s="201"/>
    </row>
    <row r="136" spans="1:17" ht="15" customHeight="1">
      <c r="A136" s="221">
        <v>234</v>
      </c>
      <c r="B136" s="222" t="s">
        <v>166</v>
      </c>
      <c r="C136" s="223" t="s">
        <v>298</v>
      </c>
      <c r="D136" s="224" t="s">
        <v>37</v>
      </c>
      <c r="E136" s="276">
        <v>37478</v>
      </c>
      <c r="F136" s="225" t="s">
        <v>15</v>
      </c>
      <c r="G136" s="226" t="str">
        <f>REPLACE(CHOOSE(MATCH(YEAR($Q$1-E136)-1900,{8;9;10;11;12;14;16;18}),"P 1","P 2","B 1","B 2","M","C","J","S"),2,1,F136)</f>
        <v>BF2</v>
      </c>
      <c r="H136" s="205" t="str">
        <f t="shared" ca="1" si="16"/>
        <v/>
      </c>
      <c r="I136" s="205" t="str">
        <f t="shared" ca="1" si="16"/>
        <v/>
      </c>
      <c r="J136" s="205" t="str">
        <f t="shared" ca="1" si="16"/>
        <v/>
      </c>
      <c r="K136" s="205" t="str">
        <f t="shared" ca="1" si="16"/>
        <v/>
      </c>
      <c r="L136" s="205">
        <f t="shared" ca="1" si="16"/>
        <v>16</v>
      </c>
      <c r="M136" s="205" t="str">
        <f t="shared" ca="1" si="16"/>
        <v/>
      </c>
      <c r="N136" s="205" t="str">
        <f t="shared" ca="1" si="16"/>
        <v/>
      </c>
      <c r="O136" s="205" t="str">
        <f t="shared" ca="1" si="16"/>
        <v/>
      </c>
      <c r="P136" s="77">
        <f t="shared" ca="1" si="15"/>
        <v>16</v>
      </c>
      <c r="Q136" s="201"/>
    </row>
    <row r="137" spans="1:17" ht="15" customHeight="1">
      <c r="A137" s="221">
        <v>235</v>
      </c>
      <c r="B137" s="222" t="s">
        <v>299</v>
      </c>
      <c r="C137" s="223" t="s">
        <v>300</v>
      </c>
      <c r="D137" s="224" t="s">
        <v>37</v>
      </c>
      <c r="E137" s="276">
        <v>37369</v>
      </c>
      <c r="F137" s="225" t="s">
        <v>15</v>
      </c>
      <c r="G137" s="226" t="str">
        <f>REPLACE(CHOOSE(MATCH(YEAR($Q$1-E137)-1900,{8;9;10;11;12;14;16;18}),"P 1","P 2","B 1","B 2","M","C","J","S"),2,1,F137)</f>
        <v>BF2</v>
      </c>
      <c r="H137" s="205" t="str">
        <f t="shared" ca="1" si="16"/>
        <v/>
      </c>
      <c r="I137" s="205" t="str">
        <f t="shared" ca="1" si="16"/>
        <v/>
      </c>
      <c r="J137" s="205" t="str">
        <f t="shared" ca="1" si="16"/>
        <v/>
      </c>
      <c r="K137" s="205" t="str">
        <f t="shared" ca="1" si="16"/>
        <v/>
      </c>
      <c r="L137" s="205" t="str">
        <f t="shared" ca="1" si="16"/>
        <v/>
      </c>
      <c r="M137" s="205" t="str">
        <f t="shared" ca="1" si="16"/>
        <v/>
      </c>
      <c r="N137" s="205" t="str">
        <f t="shared" ca="1" si="16"/>
        <v/>
      </c>
      <c r="O137" s="205" t="str">
        <f t="shared" ca="1" si="16"/>
        <v/>
      </c>
      <c r="P137" s="77" t="str">
        <f t="shared" ca="1" si="15"/>
        <v/>
      </c>
      <c r="Q137" s="201"/>
    </row>
    <row r="138" spans="1:17" ht="15" customHeight="1">
      <c r="A138" s="221">
        <v>236</v>
      </c>
      <c r="B138" s="222" t="s">
        <v>195</v>
      </c>
      <c r="C138" s="223" t="s">
        <v>301</v>
      </c>
      <c r="D138" s="224" t="s">
        <v>37</v>
      </c>
      <c r="E138" s="276">
        <v>37417</v>
      </c>
      <c r="F138" s="225" t="s">
        <v>15</v>
      </c>
      <c r="G138" s="226" t="str">
        <f>REPLACE(CHOOSE(MATCH(YEAR($Q$1-E138)-1900,{8;9;10;11;12;14;16;18}),"P 1","P 2","B 1","B 2","M","C","J","S"),2,1,F138)</f>
        <v>BF2</v>
      </c>
      <c r="H138" s="205" t="str">
        <f t="shared" ca="1" si="16"/>
        <v/>
      </c>
      <c r="I138" s="205" t="str">
        <f t="shared" ca="1" si="16"/>
        <v/>
      </c>
      <c r="J138" s="205" t="str">
        <f t="shared" ca="1" si="16"/>
        <v/>
      </c>
      <c r="K138" s="205" t="str">
        <f t="shared" ca="1" si="16"/>
        <v/>
      </c>
      <c r="L138" s="205" t="str">
        <f t="shared" ca="1" si="16"/>
        <v/>
      </c>
      <c r="M138" s="205" t="str">
        <f t="shared" ca="1" si="16"/>
        <v/>
      </c>
      <c r="N138" s="205" t="str">
        <f t="shared" ca="1" si="16"/>
        <v/>
      </c>
      <c r="O138" s="205" t="str">
        <f t="shared" ca="1" si="16"/>
        <v/>
      </c>
      <c r="P138" s="77" t="str">
        <f t="shared" ca="1" si="15"/>
        <v/>
      </c>
      <c r="Q138" s="201"/>
    </row>
    <row r="139" spans="1:17" ht="15" customHeight="1">
      <c r="A139" s="221">
        <v>237</v>
      </c>
      <c r="B139" s="222" t="s">
        <v>302</v>
      </c>
      <c r="C139" s="223" t="s">
        <v>303</v>
      </c>
      <c r="D139" s="224" t="s">
        <v>37</v>
      </c>
      <c r="E139" s="276">
        <v>37516</v>
      </c>
      <c r="F139" s="225" t="s">
        <v>15</v>
      </c>
      <c r="G139" s="226" t="str">
        <f>REPLACE(CHOOSE(MATCH(YEAR($Q$1-E139)-1900,{8;9;10;11;12;14;16;18}),"P 1","P 2","B 1","B 2","M","C","J","S"),2,1,F139)</f>
        <v>BF2</v>
      </c>
      <c r="H139" s="205" t="str">
        <f t="shared" ca="1" si="16"/>
        <v/>
      </c>
      <c r="I139" s="205" t="str">
        <f t="shared" ca="1" si="16"/>
        <v/>
      </c>
      <c r="J139" s="205" t="str">
        <f t="shared" ca="1" si="16"/>
        <v/>
      </c>
      <c r="K139" s="205" t="str">
        <f t="shared" ca="1" si="16"/>
        <v/>
      </c>
      <c r="L139" s="205" t="str">
        <f t="shared" ca="1" si="16"/>
        <v/>
      </c>
      <c r="M139" s="205" t="str">
        <f t="shared" ca="1" si="16"/>
        <v/>
      </c>
      <c r="N139" s="205" t="str">
        <f t="shared" ca="1" si="16"/>
        <v/>
      </c>
      <c r="O139" s="205" t="str">
        <f t="shared" ca="1" si="16"/>
        <v/>
      </c>
      <c r="P139" s="77" t="str">
        <f t="shared" ca="1" si="15"/>
        <v/>
      </c>
      <c r="Q139" s="201"/>
    </row>
    <row r="140" spans="1:17" ht="15" customHeight="1">
      <c r="A140" s="221">
        <v>238</v>
      </c>
      <c r="B140" s="222" t="s">
        <v>165</v>
      </c>
      <c r="C140" s="223" t="s">
        <v>304</v>
      </c>
      <c r="D140" s="224" t="s">
        <v>37</v>
      </c>
      <c r="E140" s="276">
        <v>37438</v>
      </c>
      <c r="F140" s="225" t="s">
        <v>15</v>
      </c>
      <c r="G140" s="226" t="str">
        <f>REPLACE(CHOOSE(MATCH(YEAR($Q$1-E140)-1900,{8;9;10;11;12;14;16;18}),"P 1","P 2","B 1","B 2","M","C","J","S"),2,1,F140)</f>
        <v>BF2</v>
      </c>
      <c r="H140" s="205" t="str">
        <f t="shared" ca="1" si="16"/>
        <v/>
      </c>
      <c r="I140" s="205" t="str">
        <f t="shared" ca="1" si="16"/>
        <v/>
      </c>
      <c r="J140" s="205" t="str">
        <f t="shared" ca="1" si="16"/>
        <v/>
      </c>
      <c r="K140" s="205" t="str">
        <f t="shared" ca="1" si="16"/>
        <v/>
      </c>
      <c r="L140" s="205" t="str">
        <f t="shared" ca="1" si="16"/>
        <v/>
      </c>
      <c r="M140" s="205" t="str">
        <f t="shared" ca="1" si="16"/>
        <v/>
      </c>
      <c r="N140" s="205" t="str">
        <f t="shared" ca="1" si="16"/>
        <v/>
      </c>
      <c r="O140" s="205" t="str">
        <f t="shared" ca="1" si="16"/>
        <v/>
      </c>
      <c r="P140" s="77" t="str">
        <f t="shared" ca="1" si="15"/>
        <v/>
      </c>
      <c r="Q140" s="201"/>
    </row>
    <row r="141" spans="1:17" ht="15" customHeight="1">
      <c r="A141" s="221">
        <v>239</v>
      </c>
      <c r="B141" s="222" t="s">
        <v>66</v>
      </c>
      <c r="C141" s="223" t="s">
        <v>305</v>
      </c>
      <c r="D141" s="224" t="s">
        <v>37</v>
      </c>
      <c r="E141" s="276">
        <v>37550</v>
      </c>
      <c r="F141" s="225" t="s">
        <v>15</v>
      </c>
      <c r="G141" s="226" t="str">
        <f>REPLACE(CHOOSE(MATCH(YEAR($Q$1-E141)-1900,{8;9;10;11;12;14;16;18}),"P 1","P 2","B 1","B 2","M","C","J","S"),2,1,F141)</f>
        <v>BF2</v>
      </c>
      <c r="H141" s="205" t="str">
        <f t="shared" ca="1" si="16"/>
        <v/>
      </c>
      <c r="I141" s="205" t="str">
        <f t="shared" ca="1" si="16"/>
        <v/>
      </c>
      <c r="J141" s="205" t="str">
        <f t="shared" ca="1" si="16"/>
        <v/>
      </c>
      <c r="K141" s="205" t="str">
        <f t="shared" ca="1" si="16"/>
        <v/>
      </c>
      <c r="L141" s="205">
        <f t="shared" ca="1" si="16"/>
        <v>18</v>
      </c>
      <c r="M141" s="205" t="str">
        <f t="shared" ca="1" si="16"/>
        <v/>
      </c>
      <c r="N141" s="205" t="str">
        <f t="shared" ca="1" si="16"/>
        <v/>
      </c>
      <c r="O141" s="205" t="str">
        <f t="shared" ca="1" si="16"/>
        <v/>
      </c>
      <c r="P141" s="77">
        <f t="shared" ca="1" si="15"/>
        <v>18</v>
      </c>
      <c r="Q141" s="201"/>
    </row>
    <row r="142" spans="1:17" ht="15" customHeight="1">
      <c r="A142" s="221">
        <v>240</v>
      </c>
      <c r="B142" s="222" t="s">
        <v>159</v>
      </c>
      <c r="C142" s="223" t="s">
        <v>306</v>
      </c>
      <c r="D142" s="224" t="s">
        <v>37</v>
      </c>
      <c r="E142" s="276">
        <v>37313</v>
      </c>
      <c r="F142" s="225" t="s">
        <v>118</v>
      </c>
      <c r="G142" s="226" t="str">
        <f>REPLACE(CHOOSE(MATCH(YEAR($Q$1-E142)-1900,{8;9;10;11;12;14;16;18}),"P 1","P 2","B 1","B 2","M","C","J","S"),2,1,F142)</f>
        <v>BG2</v>
      </c>
      <c r="H142" s="205" t="str">
        <f t="shared" ref="H142:O151" ca="1" si="17">IFERROR(INDEX(INDIRECT("'"&amp;H$1&amp;"'!A:A"),MATCH($A142,INDIRECT("'"&amp;H$1&amp;"'!B:B"),0)),"")</f>
        <v/>
      </c>
      <c r="I142" s="205" t="str">
        <f t="shared" ca="1" si="17"/>
        <v/>
      </c>
      <c r="J142" s="205" t="str">
        <f t="shared" ca="1" si="17"/>
        <v/>
      </c>
      <c r="K142" s="205" t="str">
        <f t="shared" ca="1" si="17"/>
        <v/>
      </c>
      <c r="L142" s="205" t="str">
        <f t="shared" ca="1" si="17"/>
        <v/>
      </c>
      <c r="M142" s="205">
        <f t="shared" ca="1" si="17"/>
        <v>1</v>
      </c>
      <c r="N142" s="205" t="str">
        <f t="shared" ca="1" si="17"/>
        <v/>
      </c>
      <c r="O142" s="205" t="str">
        <f t="shared" ca="1" si="17"/>
        <v/>
      </c>
      <c r="P142" s="77">
        <f t="shared" ca="1" si="15"/>
        <v>1</v>
      </c>
      <c r="Q142" s="201"/>
    </row>
    <row r="143" spans="1:17" ht="15" customHeight="1">
      <c r="A143" s="221">
        <v>241</v>
      </c>
      <c r="B143" s="222" t="s">
        <v>307</v>
      </c>
      <c r="C143" s="223" t="s">
        <v>308</v>
      </c>
      <c r="D143" s="224" t="s">
        <v>37</v>
      </c>
      <c r="E143" s="276">
        <v>37552</v>
      </c>
      <c r="F143" s="225" t="s">
        <v>118</v>
      </c>
      <c r="G143" s="226" t="str">
        <f>REPLACE(CHOOSE(MATCH(YEAR($Q$1-E143)-1900,{8;9;10;11;12;14;16;18}),"P 1","P 2","B 1","B 2","M","C","J","S"),2,1,F143)</f>
        <v>BG2</v>
      </c>
      <c r="H143" s="205" t="str">
        <f t="shared" ca="1" si="17"/>
        <v/>
      </c>
      <c r="I143" s="205" t="str">
        <f t="shared" ca="1" si="17"/>
        <v/>
      </c>
      <c r="J143" s="205" t="str">
        <f t="shared" ca="1" si="17"/>
        <v/>
      </c>
      <c r="K143" s="205" t="str">
        <f t="shared" ca="1" si="17"/>
        <v/>
      </c>
      <c r="L143" s="205" t="str">
        <f t="shared" ca="1" si="17"/>
        <v/>
      </c>
      <c r="M143" s="205">
        <f t="shared" ca="1" si="17"/>
        <v>3</v>
      </c>
      <c r="N143" s="205" t="str">
        <f t="shared" ca="1" si="17"/>
        <v/>
      </c>
      <c r="O143" s="205" t="str">
        <f t="shared" ca="1" si="17"/>
        <v/>
      </c>
      <c r="P143" s="77">
        <f t="shared" ca="1" si="15"/>
        <v>3</v>
      </c>
      <c r="Q143" s="201"/>
    </row>
    <row r="144" spans="1:17" ht="15" customHeight="1">
      <c r="A144" s="221">
        <v>242</v>
      </c>
      <c r="B144" s="222" t="s">
        <v>46</v>
      </c>
      <c r="C144" s="223" t="s">
        <v>309</v>
      </c>
      <c r="D144" s="224" t="s">
        <v>37</v>
      </c>
      <c r="E144" s="276">
        <v>37441</v>
      </c>
      <c r="F144" s="225" t="s">
        <v>118</v>
      </c>
      <c r="G144" s="226" t="str">
        <f>REPLACE(CHOOSE(MATCH(YEAR($Q$1-E144)-1900,{8;9;10;11;12;14;16;18}),"P 1","P 2","B 1","B 2","M","C","J","S"),2,1,F144)</f>
        <v>BG2</v>
      </c>
      <c r="H144" s="205" t="str">
        <f t="shared" ca="1" si="17"/>
        <v/>
      </c>
      <c r="I144" s="205" t="str">
        <f t="shared" ca="1" si="17"/>
        <v/>
      </c>
      <c r="J144" s="205" t="str">
        <f t="shared" ca="1" si="17"/>
        <v/>
      </c>
      <c r="K144" s="205" t="str">
        <f t="shared" ca="1" si="17"/>
        <v/>
      </c>
      <c r="L144" s="205" t="str">
        <f t="shared" ca="1" si="17"/>
        <v/>
      </c>
      <c r="M144" s="205">
        <f t="shared" ca="1" si="17"/>
        <v>2</v>
      </c>
      <c r="N144" s="205" t="str">
        <f t="shared" ca="1" si="17"/>
        <v/>
      </c>
      <c r="O144" s="205" t="str">
        <f t="shared" ca="1" si="17"/>
        <v/>
      </c>
      <c r="P144" s="77">
        <f t="shared" ca="1" si="15"/>
        <v>2</v>
      </c>
      <c r="Q144" s="201"/>
    </row>
    <row r="145" spans="1:17" ht="15" customHeight="1">
      <c r="A145" s="221">
        <v>243</v>
      </c>
      <c r="B145" s="222" t="s">
        <v>310</v>
      </c>
      <c r="C145" s="223" t="s">
        <v>311</v>
      </c>
      <c r="D145" s="224" t="s">
        <v>37</v>
      </c>
      <c r="E145" s="276">
        <v>37597</v>
      </c>
      <c r="F145" s="225" t="s">
        <v>118</v>
      </c>
      <c r="G145" s="226" t="str">
        <f>REPLACE(CHOOSE(MATCH(YEAR($Q$1-E145)-1900,{8;9;10;11;12;14;16;18}),"P 1","P 2","B 1","B 2","M","C","J","S"),2,1,F145)</f>
        <v>BG2</v>
      </c>
      <c r="H145" s="205" t="str">
        <f t="shared" ca="1" si="17"/>
        <v/>
      </c>
      <c r="I145" s="205" t="str">
        <f t="shared" ca="1" si="17"/>
        <v/>
      </c>
      <c r="J145" s="205" t="str">
        <f t="shared" ca="1" si="17"/>
        <v/>
      </c>
      <c r="K145" s="205" t="str">
        <f t="shared" ca="1" si="17"/>
        <v/>
      </c>
      <c r="L145" s="205" t="str">
        <f t="shared" ca="1" si="17"/>
        <v/>
      </c>
      <c r="M145" s="205" t="str">
        <f t="shared" ca="1" si="17"/>
        <v/>
      </c>
      <c r="N145" s="205" t="str">
        <f t="shared" ca="1" si="17"/>
        <v/>
      </c>
      <c r="O145" s="205" t="str">
        <f t="shared" ca="1" si="17"/>
        <v/>
      </c>
      <c r="P145" s="77" t="str">
        <f t="shared" ca="1" si="15"/>
        <v/>
      </c>
      <c r="Q145" s="201"/>
    </row>
    <row r="146" spans="1:17" ht="15" customHeight="1">
      <c r="A146" s="221">
        <v>244</v>
      </c>
      <c r="B146" s="222" t="s">
        <v>312</v>
      </c>
      <c r="C146" s="223" t="s">
        <v>313</v>
      </c>
      <c r="D146" s="224" t="s">
        <v>37</v>
      </c>
      <c r="E146" s="276">
        <v>37580</v>
      </c>
      <c r="F146" s="225" t="s">
        <v>118</v>
      </c>
      <c r="G146" s="226" t="str">
        <f>REPLACE(CHOOSE(MATCH(YEAR($Q$1-E146)-1900,{8;9;10;11;12;14;16;18}),"P 1","P 2","B 1","B 2","M","C","J","S"),2,1,F146)</f>
        <v>BG2</v>
      </c>
      <c r="H146" s="205" t="str">
        <f t="shared" ca="1" si="17"/>
        <v/>
      </c>
      <c r="I146" s="205" t="str">
        <f t="shared" ca="1" si="17"/>
        <v/>
      </c>
      <c r="J146" s="205" t="str">
        <f t="shared" ca="1" si="17"/>
        <v/>
      </c>
      <c r="K146" s="205" t="str">
        <f t="shared" ca="1" si="17"/>
        <v/>
      </c>
      <c r="L146" s="205" t="str">
        <f t="shared" ca="1" si="17"/>
        <v/>
      </c>
      <c r="M146" s="205">
        <f t="shared" ca="1" si="17"/>
        <v>7</v>
      </c>
      <c r="N146" s="205" t="str">
        <f t="shared" ca="1" si="17"/>
        <v/>
      </c>
      <c r="O146" s="205" t="str">
        <f t="shared" ca="1" si="17"/>
        <v/>
      </c>
      <c r="P146" s="77">
        <f t="shared" ca="1" si="15"/>
        <v>7</v>
      </c>
      <c r="Q146" s="201"/>
    </row>
    <row r="147" spans="1:17" ht="15" customHeight="1">
      <c r="A147" s="221">
        <v>245</v>
      </c>
      <c r="B147" s="222" t="s">
        <v>172</v>
      </c>
      <c r="C147" s="223" t="s">
        <v>314</v>
      </c>
      <c r="D147" s="224" t="s">
        <v>37</v>
      </c>
      <c r="E147" s="276">
        <v>37513</v>
      </c>
      <c r="F147" s="225" t="s">
        <v>118</v>
      </c>
      <c r="G147" s="226" t="str">
        <f>REPLACE(CHOOSE(MATCH(YEAR($Q$1-E147)-1900,{8;9;10;11;12;14;16;18}),"P 1","P 2","B 1","B 2","M","C","J","S"),2,1,F147)</f>
        <v>BG2</v>
      </c>
      <c r="H147" s="205" t="str">
        <f t="shared" ca="1" si="17"/>
        <v/>
      </c>
      <c r="I147" s="205" t="str">
        <f t="shared" ca="1" si="17"/>
        <v/>
      </c>
      <c r="J147" s="205" t="str">
        <f t="shared" ca="1" si="17"/>
        <v/>
      </c>
      <c r="K147" s="205" t="str">
        <f t="shared" ca="1" si="17"/>
        <v/>
      </c>
      <c r="L147" s="205" t="str">
        <f t="shared" ca="1" si="17"/>
        <v/>
      </c>
      <c r="M147" s="205">
        <f t="shared" ca="1" si="17"/>
        <v>10</v>
      </c>
      <c r="N147" s="205" t="str">
        <f t="shared" ca="1" si="17"/>
        <v/>
      </c>
      <c r="O147" s="205" t="str">
        <f t="shared" ca="1" si="17"/>
        <v/>
      </c>
      <c r="P147" s="77">
        <f t="shared" ca="1" si="15"/>
        <v>10</v>
      </c>
      <c r="Q147" s="201"/>
    </row>
    <row r="148" spans="1:17" ht="15" customHeight="1">
      <c r="A148" s="221">
        <v>246</v>
      </c>
      <c r="B148" s="222" t="s">
        <v>315</v>
      </c>
      <c r="C148" s="223" t="s">
        <v>316</v>
      </c>
      <c r="D148" s="224" t="s">
        <v>37</v>
      </c>
      <c r="E148" s="276">
        <v>37530</v>
      </c>
      <c r="F148" s="225" t="s">
        <v>118</v>
      </c>
      <c r="G148" s="226" t="str">
        <f>REPLACE(CHOOSE(MATCH(YEAR($Q$1-E148)-1900,{8;9;10;11;12;14;16;18}),"P 1","P 2","B 1","B 2","M","C","J","S"),2,1,F148)</f>
        <v>BG2</v>
      </c>
      <c r="H148" s="205" t="str">
        <f t="shared" ca="1" si="17"/>
        <v/>
      </c>
      <c r="I148" s="205" t="str">
        <f t="shared" ca="1" si="17"/>
        <v/>
      </c>
      <c r="J148" s="205" t="str">
        <f t="shared" ca="1" si="17"/>
        <v/>
      </c>
      <c r="K148" s="205" t="str">
        <f t="shared" ca="1" si="17"/>
        <v/>
      </c>
      <c r="L148" s="205" t="str">
        <f t="shared" ca="1" si="17"/>
        <v/>
      </c>
      <c r="M148" s="205" t="str">
        <f t="shared" ca="1" si="17"/>
        <v/>
      </c>
      <c r="N148" s="205" t="str">
        <f t="shared" ca="1" si="17"/>
        <v/>
      </c>
      <c r="O148" s="205" t="str">
        <f t="shared" ca="1" si="17"/>
        <v/>
      </c>
      <c r="P148" s="77" t="str">
        <f t="shared" ca="1" si="15"/>
        <v/>
      </c>
      <c r="Q148" s="201"/>
    </row>
    <row r="149" spans="1:17" ht="15" customHeight="1">
      <c r="A149" s="221">
        <v>247</v>
      </c>
      <c r="B149" s="222" t="s">
        <v>160</v>
      </c>
      <c r="C149" s="223" t="s">
        <v>317</v>
      </c>
      <c r="D149" s="224" t="s">
        <v>37</v>
      </c>
      <c r="E149" s="276">
        <v>37281</v>
      </c>
      <c r="F149" s="225" t="s">
        <v>118</v>
      </c>
      <c r="G149" s="226" t="str">
        <f>REPLACE(CHOOSE(MATCH(YEAR($Q$1-E149)-1900,{8;9;10;11;12;14;16;18}),"P 1","P 2","B 1","B 2","M","C","J","S"),2,1,F149)</f>
        <v>BG2</v>
      </c>
      <c r="H149" s="205" t="str">
        <f t="shared" ca="1" si="17"/>
        <v/>
      </c>
      <c r="I149" s="205" t="str">
        <f t="shared" ca="1" si="17"/>
        <v/>
      </c>
      <c r="J149" s="205" t="str">
        <f t="shared" ca="1" si="17"/>
        <v/>
      </c>
      <c r="K149" s="205" t="str">
        <f t="shared" ca="1" si="17"/>
        <v/>
      </c>
      <c r="L149" s="205" t="str">
        <f t="shared" ca="1" si="17"/>
        <v/>
      </c>
      <c r="M149" s="205">
        <f t="shared" ca="1" si="17"/>
        <v>12</v>
      </c>
      <c r="N149" s="205" t="str">
        <f t="shared" ca="1" si="17"/>
        <v/>
      </c>
      <c r="O149" s="205" t="str">
        <f t="shared" ca="1" si="17"/>
        <v/>
      </c>
      <c r="P149" s="77">
        <f t="shared" ca="1" si="15"/>
        <v>12</v>
      </c>
      <c r="Q149" s="201"/>
    </row>
    <row r="150" spans="1:17" ht="15" customHeight="1">
      <c r="A150" s="221">
        <v>248</v>
      </c>
      <c r="B150" s="222" t="s">
        <v>171</v>
      </c>
      <c r="C150" s="223" t="s">
        <v>318</v>
      </c>
      <c r="D150" s="224" t="s">
        <v>37</v>
      </c>
      <c r="E150" s="276">
        <v>37578</v>
      </c>
      <c r="F150" s="225" t="s">
        <v>118</v>
      </c>
      <c r="G150" s="226" t="str">
        <f>REPLACE(CHOOSE(MATCH(YEAR($Q$1-E150)-1900,{8;9;10;11;12;14;16;18}),"P 1","P 2","B 1","B 2","M","C","J","S"),2,1,F150)</f>
        <v>BG2</v>
      </c>
      <c r="H150" s="205" t="str">
        <f t="shared" ca="1" si="17"/>
        <v/>
      </c>
      <c r="I150" s="205" t="str">
        <f t="shared" ca="1" si="17"/>
        <v/>
      </c>
      <c r="J150" s="205" t="str">
        <f t="shared" ca="1" si="17"/>
        <v/>
      </c>
      <c r="K150" s="205" t="str">
        <f t="shared" ca="1" si="17"/>
        <v/>
      </c>
      <c r="L150" s="205" t="str">
        <f t="shared" ca="1" si="17"/>
        <v/>
      </c>
      <c r="M150" s="205" t="str">
        <f t="shared" ca="1" si="17"/>
        <v/>
      </c>
      <c r="N150" s="205" t="str">
        <f t="shared" ca="1" si="17"/>
        <v/>
      </c>
      <c r="O150" s="205" t="str">
        <f t="shared" ca="1" si="17"/>
        <v/>
      </c>
      <c r="P150" s="77" t="str">
        <f t="shared" ca="1" si="15"/>
        <v/>
      </c>
      <c r="Q150" s="201"/>
    </row>
    <row r="151" spans="1:17" ht="15" customHeight="1">
      <c r="A151" s="221">
        <v>249</v>
      </c>
      <c r="B151" s="222" t="s">
        <v>192</v>
      </c>
      <c r="C151" s="223" t="s">
        <v>319</v>
      </c>
      <c r="D151" s="224" t="s">
        <v>37</v>
      </c>
      <c r="E151" s="276">
        <v>37272</v>
      </c>
      <c r="F151" s="225" t="s">
        <v>118</v>
      </c>
      <c r="G151" s="226" t="str">
        <f>REPLACE(CHOOSE(MATCH(YEAR($Q$1-E151)-1900,{8;9;10;11;12;14;16;18}),"P 1","P 2","B 1","B 2","M","C","J","S"),2,1,F151)</f>
        <v>BG2</v>
      </c>
      <c r="H151" s="205" t="str">
        <f t="shared" ca="1" si="17"/>
        <v/>
      </c>
      <c r="I151" s="205" t="str">
        <f t="shared" ca="1" si="17"/>
        <v/>
      </c>
      <c r="J151" s="205" t="str">
        <f t="shared" ca="1" si="17"/>
        <v/>
      </c>
      <c r="K151" s="205" t="str">
        <f t="shared" ca="1" si="17"/>
        <v/>
      </c>
      <c r="L151" s="205" t="str">
        <f t="shared" ca="1" si="17"/>
        <v/>
      </c>
      <c r="M151" s="205" t="str">
        <f t="shared" ca="1" si="17"/>
        <v/>
      </c>
      <c r="N151" s="205" t="str">
        <f t="shared" ca="1" si="17"/>
        <v/>
      </c>
      <c r="O151" s="205" t="str">
        <f t="shared" ca="1" si="17"/>
        <v/>
      </c>
      <c r="P151" s="77" t="str">
        <f t="shared" ca="1" si="15"/>
        <v/>
      </c>
      <c r="Q151" s="201"/>
    </row>
    <row r="152" spans="1:17" ht="15" customHeight="1">
      <c r="A152" s="221">
        <v>250</v>
      </c>
      <c r="B152" s="222" t="s">
        <v>320</v>
      </c>
      <c r="C152" s="223" t="s">
        <v>321</v>
      </c>
      <c r="D152" s="224" t="s">
        <v>37</v>
      </c>
      <c r="E152" s="276">
        <v>37264</v>
      </c>
      <c r="F152" s="225" t="s">
        <v>118</v>
      </c>
      <c r="G152" s="226" t="str">
        <f>REPLACE(CHOOSE(MATCH(YEAR($Q$1-E152)-1900,{8;9;10;11;12;14;16;18}),"P 1","P 2","B 1","B 2","M","C","J","S"),2,1,F152)</f>
        <v>BG2</v>
      </c>
      <c r="H152" s="205" t="str">
        <f t="shared" ref="H152:O161" ca="1" si="18">IFERROR(INDEX(INDIRECT("'"&amp;H$1&amp;"'!A:A"),MATCH($A152,INDIRECT("'"&amp;H$1&amp;"'!B:B"),0)),"")</f>
        <v/>
      </c>
      <c r="I152" s="205" t="str">
        <f t="shared" ca="1" si="18"/>
        <v/>
      </c>
      <c r="J152" s="205" t="str">
        <f t="shared" ca="1" si="18"/>
        <v/>
      </c>
      <c r="K152" s="205" t="str">
        <f t="shared" ca="1" si="18"/>
        <v/>
      </c>
      <c r="L152" s="205" t="str">
        <f t="shared" ca="1" si="18"/>
        <v/>
      </c>
      <c r="M152" s="205">
        <f t="shared" ca="1" si="18"/>
        <v>24</v>
      </c>
      <c r="N152" s="205" t="str">
        <f t="shared" ca="1" si="18"/>
        <v/>
      </c>
      <c r="O152" s="205" t="str">
        <f t="shared" ca="1" si="18"/>
        <v/>
      </c>
      <c r="P152" s="77">
        <f t="shared" ca="1" si="15"/>
        <v>24</v>
      </c>
      <c r="Q152" s="201"/>
    </row>
    <row r="153" spans="1:17" ht="15" customHeight="1">
      <c r="A153" s="221">
        <v>251</v>
      </c>
      <c r="B153" s="222" t="s">
        <v>63</v>
      </c>
      <c r="C153" s="223" t="s">
        <v>287</v>
      </c>
      <c r="D153" s="224" t="s">
        <v>37</v>
      </c>
      <c r="E153" s="276">
        <v>36567</v>
      </c>
      <c r="F153" s="225" t="s">
        <v>15</v>
      </c>
      <c r="G153" s="226" t="str">
        <f>REPLACE(CHOOSE(MATCH(YEAR($Q$1-E153)-1900,{8;9;10;11;12;14;16;18}),"P 1","P 2","B 1","B 2","M","C","J","S"),2,1,F153)</f>
        <v>MF</v>
      </c>
      <c r="H153" s="205" t="str">
        <f t="shared" ca="1" si="18"/>
        <v/>
      </c>
      <c r="I153" s="205" t="str">
        <f t="shared" ca="1" si="18"/>
        <v/>
      </c>
      <c r="J153" s="205" t="str">
        <f t="shared" ca="1" si="18"/>
        <v/>
      </c>
      <c r="K153" s="205" t="str">
        <f t="shared" ca="1" si="18"/>
        <v/>
      </c>
      <c r="L153" s="205" t="str">
        <f t="shared" ca="1" si="18"/>
        <v/>
      </c>
      <c r="M153" s="205" t="str">
        <f t="shared" ca="1" si="18"/>
        <v/>
      </c>
      <c r="N153" s="205" t="str">
        <f t="shared" ca="1" si="18"/>
        <v/>
      </c>
      <c r="O153" s="205" t="str">
        <f t="shared" ca="1" si="18"/>
        <v/>
      </c>
      <c r="P153" s="77" t="str">
        <f t="shared" ca="1" si="15"/>
        <v/>
      </c>
      <c r="Q153" s="201"/>
    </row>
    <row r="154" spans="1:17" ht="15" customHeight="1">
      <c r="A154" s="221">
        <v>252</v>
      </c>
      <c r="B154" s="222" t="s">
        <v>38</v>
      </c>
      <c r="C154" s="223" t="s">
        <v>322</v>
      </c>
      <c r="D154" s="224" t="s">
        <v>37</v>
      </c>
      <c r="E154" s="276">
        <v>37093</v>
      </c>
      <c r="F154" s="225" t="s">
        <v>15</v>
      </c>
      <c r="G154" s="226" t="str">
        <f>REPLACE(CHOOSE(MATCH(YEAR($Q$1-E154)-1900,{8;9;10;11;12;14;16;18}),"P 1","P 2","B 1","B 2","M","C","J","S"),2,1,F154)</f>
        <v>MF</v>
      </c>
      <c r="H154" s="205" t="str">
        <f t="shared" ca="1" si="18"/>
        <v/>
      </c>
      <c r="I154" s="205" t="str">
        <f t="shared" ca="1" si="18"/>
        <v/>
      </c>
      <c r="J154" s="205" t="str">
        <f t="shared" ca="1" si="18"/>
        <v/>
      </c>
      <c r="K154" s="205" t="str">
        <f t="shared" ca="1" si="18"/>
        <v/>
      </c>
      <c r="L154" s="205" t="str">
        <f t="shared" ca="1" si="18"/>
        <v/>
      </c>
      <c r="M154" s="205" t="str">
        <f t="shared" ca="1" si="18"/>
        <v/>
      </c>
      <c r="N154" s="205" t="str">
        <f t="shared" ca="1" si="18"/>
        <v/>
      </c>
      <c r="O154" s="205" t="str">
        <f t="shared" ca="1" si="18"/>
        <v/>
      </c>
      <c r="P154" s="77" t="str">
        <f t="shared" ca="1" si="15"/>
        <v/>
      </c>
      <c r="Q154" s="201"/>
    </row>
    <row r="155" spans="1:17" ht="15" customHeight="1">
      <c r="A155" s="221">
        <v>253</v>
      </c>
      <c r="B155" s="222" t="s">
        <v>45</v>
      </c>
      <c r="C155" s="223" t="s">
        <v>323</v>
      </c>
      <c r="D155" s="224" t="s">
        <v>37</v>
      </c>
      <c r="E155" s="276">
        <v>36698</v>
      </c>
      <c r="F155" s="225" t="s">
        <v>15</v>
      </c>
      <c r="G155" s="226" t="str">
        <f>REPLACE(CHOOSE(MATCH(YEAR($Q$1-E155)-1900,{8;9;10;11;12;14;16;18}),"P 1","P 2","B 1","B 2","M","C","J","S"),2,1,F155)</f>
        <v>MF</v>
      </c>
      <c r="H155" s="205" t="str">
        <f t="shared" ca="1" si="18"/>
        <v/>
      </c>
      <c r="I155" s="205" t="str">
        <f t="shared" ca="1" si="18"/>
        <v/>
      </c>
      <c r="J155" s="205">
        <f t="shared" ca="1" si="18"/>
        <v>14</v>
      </c>
      <c r="K155" s="205" t="str">
        <f t="shared" ca="1" si="18"/>
        <v/>
      </c>
      <c r="L155" s="205" t="str">
        <f t="shared" ca="1" si="18"/>
        <v/>
      </c>
      <c r="M155" s="205" t="str">
        <f t="shared" ca="1" si="18"/>
        <v/>
      </c>
      <c r="N155" s="205" t="str">
        <f t="shared" ca="1" si="18"/>
        <v/>
      </c>
      <c r="O155" s="205" t="str">
        <f t="shared" ca="1" si="18"/>
        <v/>
      </c>
      <c r="P155" s="77">
        <f t="shared" ca="1" si="15"/>
        <v>14</v>
      </c>
      <c r="Q155" s="201"/>
    </row>
    <row r="156" spans="1:17" ht="15" customHeight="1">
      <c r="A156" s="221">
        <v>254</v>
      </c>
      <c r="B156" s="222" t="s">
        <v>40</v>
      </c>
      <c r="C156" s="223" t="s">
        <v>246</v>
      </c>
      <c r="D156" s="224" t="s">
        <v>37</v>
      </c>
      <c r="E156" s="276">
        <v>36934</v>
      </c>
      <c r="F156" s="225" t="s">
        <v>15</v>
      </c>
      <c r="G156" s="226" t="str">
        <f>REPLACE(CHOOSE(MATCH(YEAR($Q$1-E156)-1900,{8;9;10;11;12;14;16;18}),"P 1","P 2","B 1","B 2","M","C","J","S"),2,1,F156)</f>
        <v>MF</v>
      </c>
      <c r="H156" s="205" t="str">
        <f t="shared" ca="1" si="18"/>
        <v/>
      </c>
      <c r="I156" s="205" t="str">
        <f t="shared" ca="1" si="18"/>
        <v/>
      </c>
      <c r="J156" s="205">
        <f t="shared" ca="1" si="18"/>
        <v>12</v>
      </c>
      <c r="K156" s="205" t="str">
        <f t="shared" ca="1" si="18"/>
        <v/>
      </c>
      <c r="L156" s="205" t="str">
        <f t="shared" ca="1" si="18"/>
        <v/>
      </c>
      <c r="M156" s="205" t="str">
        <f t="shared" ca="1" si="18"/>
        <v/>
      </c>
      <c r="N156" s="205" t="str">
        <f t="shared" ca="1" si="18"/>
        <v/>
      </c>
      <c r="O156" s="205" t="str">
        <f t="shared" ca="1" si="18"/>
        <v/>
      </c>
      <c r="P156" s="77">
        <f t="shared" ca="1" si="15"/>
        <v>12</v>
      </c>
      <c r="Q156" s="201"/>
    </row>
    <row r="157" spans="1:17" ht="15" customHeight="1">
      <c r="A157" s="221">
        <v>255</v>
      </c>
      <c r="B157" s="222" t="s">
        <v>39</v>
      </c>
      <c r="C157" s="223" t="s">
        <v>324</v>
      </c>
      <c r="D157" s="224" t="s">
        <v>37</v>
      </c>
      <c r="E157" s="276">
        <v>36979</v>
      </c>
      <c r="F157" s="225" t="s">
        <v>15</v>
      </c>
      <c r="G157" s="226" t="str">
        <f>REPLACE(CHOOSE(MATCH(YEAR($Q$1-E157)-1900,{8;9;10;11;12;14;16;18}),"P 1","P 2","B 1","B 2","M","C","J","S"),2,1,F157)</f>
        <v>MF</v>
      </c>
      <c r="H157" s="205" t="str">
        <f t="shared" ca="1" si="18"/>
        <v/>
      </c>
      <c r="I157" s="205" t="str">
        <f t="shared" ca="1" si="18"/>
        <v/>
      </c>
      <c r="J157" s="205">
        <f t="shared" ca="1" si="18"/>
        <v>6</v>
      </c>
      <c r="K157" s="205" t="str">
        <f t="shared" ca="1" si="18"/>
        <v/>
      </c>
      <c r="L157" s="205" t="str">
        <f t="shared" ca="1" si="18"/>
        <v/>
      </c>
      <c r="M157" s="205" t="str">
        <f t="shared" ca="1" si="18"/>
        <v/>
      </c>
      <c r="N157" s="205" t="str">
        <f t="shared" ca="1" si="18"/>
        <v/>
      </c>
      <c r="O157" s="205" t="str">
        <f t="shared" ca="1" si="18"/>
        <v/>
      </c>
      <c r="P157" s="77">
        <f t="shared" ca="1" si="15"/>
        <v>6</v>
      </c>
      <c r="Q157" s="201"/>
    </row>
    <row r="158" spans="1:17" ht="15" customHeight="1">
      <c r="A158" s="221">
        <v>256</v>
      </c>
      <c r="B158" s="222" t="s">
        <v>325</v>
      </c>
      <c r="C158" s="223" t="s">
        <v>326</v>
      </c>
      <c r="D158" s="224" t="s">
        <v>37</v>
      </c>
      <c r="E158" s="276">
        <v>36689</v>
      </c>
      <c r="F158" s="225" t="s">
        <v>15</v>
      </c>
      <c r="G158" s="226" t="str">
        <f>REPLACE(CHOOSE(MATCH(YEAR($Q$1-E158)-1900,{8;9;10;11;12;14;16;18}),"P 1","P 2","B 1","B 2","M","C","J","S"),2,1,F158)</f>
        <v>MF</v>
      </c>
      <c r="H158" s="205" t="str">
        <f t="shared" ca="1" si="18"/>
        <v/>
      </c>
      <c r="I158" s="205" t="str">
        <f t="shared" ca="1" si="18"/>
        <v/>
      </c>
      <c r="J158" s="205">
        <f t="shared" ca="1" si="18"/>
        <v>20</v>
      </c>
      <c r="K158" s="205" t="str">
        <f t="shared" ca="1" si="18"/>
        <v/>
      </c>
      <c r="L158" s="205" t="str">
        <f t="shared" ca="1" si="18"/>
        <v/>
      </c>
      <c r="M158" s="205" t="str">
        <f t="shared" ca="1" si="18"/>
        <v/>
      </c>
      <c r="N158" s="205" t="str">
        <f t="shared" ca="1" si="18"/>
        <v/>
      </c>
      <c r="O158" s="205" t="str">
        <f t="shared" ca="1" si="18"/>
        <v/>
      </c>
      <c r="P158" s="77">
        <f t="shared" ca="1" si="15"/>
        <v>20</v>
      </c>
      <c r="Q158" s="201"/>
    </row>
    <row r="159" spans="1:17" ht="15" customHeight="1">
      <c r="A159" s="221">
        <v>257</v>
      </c>
      <c r="B159" s="222" t="s">
        <v>327</v>
      </c>
      <c r="C159" s="223" t="s">
        <v>328</v>
      </c>
      <c r="D159" s="224" t="s">
        <v>37</v>
      </c>
      <c r="E159" s="276">
        <v>36790</v>
      </c>
      <c r="F159" s="225" t="s">
        <v>15</v>
      </c>
      <c r="G159" s="226" t="str">
        <f>REPLACE(CHOOSE(MATCH(YEAR($Q$1-E159)-1900,{8;9;10;11;12;14;16;18}),"P 1","P 2","B 1","B 2","M","C","J","S"),2,1,F159)</f>
        <v>MF</v>
      </c>
      <c r="H159" s="205" t="str">
        <f t="shared" ca="1" si="18"/>
        <v/>
      </c>
      <c r="I159" s="205" t="str">
        <f t="shared" ca="1" si="18"/>
        <v/>
      </c>
      <c r="J159" s="205" t="str">
        <f t="shared" ca="1" si="18"/>
        <v/>
      </c>
      <c r="K159" s="205" t="str">
        <f t="shared" ca="1" si="18"/>
        <v/>
      </c>
      <c r="L159" s="205" t="str">
        <f t="shared" ca="1" si="18"/>
        <v/>
      </c>
      <c r="M159" s="205" t="str">
        <f t="shared" ca="1" si="18"/>
        <v/>
      </c>
      <c r="N159" s="205" t="str">
        <f t="shared" ca="1" si="18"/>
        <v/>
      </c>
      <c r="O159" s="205" t="str">
        <f t="shared" ca="1" si="18"/>
        <v/>
      </c>
      <c r="P159" s="77" t="str">
        <f t="shared" ca="1" si="15"/>
        <v/>
      </c>
      <c r="Q159" s="201"/>
    </row>
    <row r="160" spans="1:17" ht="15" customHeight="1">
      <c r="A160" s="221">
        <v>258</v>
      </c>
      <c r="B160" s="222" t="s">
        <v>329</v>
      </c>
      <c r="C160" s="223" t="s">
        <v>330</v>
      </c>
      <c r="D160" s="224" t="s">
        <v>37</v>
      </c>
      <c r="E160" s="276">
        <v>36820</v>
      </c>
      <c r="F160" s="225" t="s">
        <v>15</v>
      </c>
      <c r="G160" s="226" t="str">
        <f>REPLACE(CHOOSE(MATCH(YEAR($Q$1-E160)-1900,{8;9;10;11;12;14;16;18}),"P 1","P 2","B 1","B 2","M","C","J","S"),2,1,F160)</f>
        <v>MF</v>
      </c>
      <c r="H160" s="205" t="str">
        <f t="shared" ca="1" si="18"/>
        <v/>
      </c>
      <c r="I160" s="205" t="str">
        <f t="shared" ca="1" si="18"/>
        <v/>
      </c>
      <c r="J160" s="205">
        <f t="shared" ca="1" si="18"/>
        <v>24</v>
      </c>
      <c r="K160" s="205" t="str">
        <f t="shared" ca="1" si="18"/>
        <v/>
      </c>
      <c r="L160" s="205" t="str">
        <f t="shared" ca="1" si="18"/>
        <v/>
      </c>
      <c r="M160" s="205" t="str">
        <f t="shared" ca="1" si="18"/>
        <v/>
      </c>
      <c r="N160" s="205" t="str">
        <f t="shared" ca="1" si="18"/>
        <v/>
      </c>
      <c r="O160" s="205" t="str">
        <f t="shared" ca="1" si="18"/>
        <v/>
      </c>
      <c r="P160" s="77">
        <f t="shared" ca="1" si="15"/>
        <v>24</v>
      </c>
      <c r="Q160" s="201"/>
    </row>
    <row r="161" spans="1:17" ht="15" customHeight="1">
      <c r="A161" s="221">
        <v>259</v>
      </c>
      <c r="B161" s="222" t="s">
        <v>331</v>
      </c>
      <c r="C161" s="223" t="s">
        <v>332</v>
      </c>
      <c r="D161" s="224" t="s">
        <v>37</v>
      </c>
      <c r="E161" s="276">
        <v>37254</v>
      </c>
      <c r="F161" s="225" t="s">
        <v>15</v>
      </c>
      <c r="G161" s="226" t="str">
        <f>REPLACE(CHOOSE(MATCH(YEAR($Q$1-E161)-1900,{8;9;10;11;12;14;16;18}),"P 1","P 2","B 1","B 2","M","C","J","S"),2,1,F161)</f>
        <v>MF</v>
      </c>
      <c r="H161" s="205" t="str">
        <f t="shared" ca="1" si="18"/>
        <v/>
      </c>
      <c r="I161" s="205" t="str">
        <f t="shared" ca="1" si="18"/>
        <v/>
      </c>
      <c r="J161" s="205" t="str">
        <f t="shared" ca="1" si="18"/>
        <v/>
      </c>
      <c r="K161" s="205" t="str">
        <f t="shared" ca="1" si="18"/>
        <v/>
      </c>
      <c r="L161" s="205" t="str">
        <f t="shared" ca="1" si="18"/>
        <v/>
      </c>
      <c r="M161" s="205" t="str">
        <f t="shared" ca="1" si="18"/>
        <v/>
      </c>
      <c r="N161" s="205" t="str">
        <f t="shared" ca="1" si="18"/>
        <v/>
      </c>
      <c r="O161" s="205" t="str">
        <f t="shared" ca="1" si="18"/>
        <v/>
      </c>
      <c r="P161" s="77" t="str">
        <f t="shared" ca="1" si="15"/>
        <v/>
      </c>
      <c r="Q161" s="201"/>
    </row>
    <row r="162" spans="1:17" ht="15" customHeight="1">
      <c r="A162" s="221">
        <v>260</v>
      </c>
      <c r="B162" s="222" t="s">
        <v>333</v>
      </c>
      <c r="C162" s="223" t="s">
        <v>334</v>
      </c>
      <c r="D162" s="224" t="s">
        <v>37</v>
      </c>
      <c r="E162" s="276">
        <v>36550</v>
      </c>
      <c r="F162" s="225" t="s">
        <v>118</v>
      </c>
      <c r="G162" s="226" t="str">
        <f>REPLACE(CHOOSE(MATCH(YEAR($Q$1-E162)-1900,{8;9;10;11;12;14;16;18}),"P 1","P 2","B 1","B 2","M","C","J","S"),2,1,F162)</f>
        <v>MG</v>
      </c>
      <c r="H162" s="205" t="str">
        <f t="shared" ref="H162:O171" ca="1" si="19">IFERROR(INDEX(INDIRECT("'"&amp;H$1&amp;"'!A:A"),MATCH($A162,INDIRECT("'"&amp;H$1&amp;"'!B:B"),0)),"")</f>
        <v/>
      </c>
      <c r="I162" s="205" t="str">
        <f t="shared" ca="1" si="19"/>
        <v/>
      </c>
      <c r="J162" s="205" t="str">
        <f t="shared" ca="1" si="19"/>
        <v/>
      </c>
      <c r="K162" s="205">
        <f t="shared" ca="1" si="19"/>
        <v>24</v>
      </c>
      <c r="L162" s="205" t="str">
        <f t="shared" ca="1" si="19"/>
        <v/>
      </c>
      <c r="M162" s="205" t="str">
        <f t="shared" ca="1" si="19"/>
        <v/>
      </c>
      <c r="N162" s="205" t="str">
        <f t="shared" ca="1" si="19"/>
        <v/>
      </c>
      <c r="O162" s="205" t="str">
        <f t="shared" ca="1" si="19"/>
        <v/>
      </c>
      <c r="P162" s="77">
        <f t="shared" ca="1" si="15"/>
        <v>24</v>
      </c>
      <c r="Q162" s="201"/>
    </row>
    <row r="163" spans="1:17" ht="15" customHeight="1">
      <c r="A163" s="221">
        <v>261</v>
      </c>
      <c r="B163" s="222" t="s">
        <v>335</v>
      </c>
      <c r="C163" s="223" t="s">
        <v>336</v>
      </c>
      <c r="D163" s="224" t="s">
        <v>37</v>
      </c>
      <c r="E163" s="276">
        <v>36556</v>
      </c>
      <c r="F163" s="225" t="s">
        <v>118</v>
      </c>
      <c r="G163" s="226" t="str">
        <f>REPLACE(CHOOSE(MATCH(YEAR($Q$1-E163)-1900,{8;9;10;11;12;14;16;18}),"P 1","P 2","B 1","B 2","M","C","J","S"),2,1,F163)</f>
        <v>MG</v>
      </c>
      <c r="H163" s="205" t="str">
        <f t="shared" ca="1" si="19"/>
        <v/>
      </c>
      <c r="I163" s="205" t="str">
        <f t="shared" ca="1" si="19"/>
        <v/>
      </c>
      <c r="J163" s="205" t="str">
        <f t="shared" ca="1" si="19"/>
        <v/>
      </c>
      <c r="K163" s="205">
        <f t="shared" ca="1" si="19"/>
        <v>1</v>
      </c>
      <c r="L163" s="205" t="str">
        <f t="shared" ca="1" si="19"/>
        <v/>
      </c>
      <c r="M163" s="205" t="str">
        <f t="shared" ca="1" si="19"/>
        <v/>
      </c>
      <c r="N163" s="205" t="str">
        <f t="shared" ca="1" si="19"/>
        <v/>
      </c>
      <c r="O163" s="205" t="str">
        <f t="shared" ca="1" si="19"/>
        <v/>
      </c>
      <c r="P163" s="77">
        <f t="shared" ca="1" si="15"/>
        <v>1</v>
      </c>
      <c r="Q163" s="201"/>
    </row>
    <row r="164" spans="1:17" ht="15" customHeight="1">
      <c r="A164" s="221">
        <v>262</v>
      </c>
      <c r="B164" s="222" t="s">
        <v>337</v>
      </c>
      <c r="C164" s="223" t="s">
        <v>338</v>
      </c>
      <c r="D164" s="224" t="s">
        <v>37</v>
      </c>
      <c r="E164" s="276">
        <v>36668</v>
      </c>
      <c r="F164" s="225" t="s">
        <v>118</v>
      </c>
      <c r="G164" s="226" t="str">
        <f>REPLACE(CHOOSE(MATCH(YEAR($Q$1-E164)-1900,{8;9;10;11;12;14;16;18}),"P 1","P 2","B 1","B 2","M","C","J","S"),2,1,F164)</f>
        <v>MG</v>
      </c>
      <c r="H164" s="205" t="str">
        <f t="shared" ca="1" si="19"/>
        <v/>
      </c>
      <c r="I164" s="205" t="str">
        <f t="shared" ca="1" si="19"/>
        <v/>
      </c>
      <c r="J164" s="205" t="str">
        <f t="shared" ca="1" si="19"/>
        <v/>
      </c>
      <c r="K164" s="205">
        <f t="shared" ca="1" si="19"/>
        <v>10</v>
      </c>
      <c r="L164" s="205" t="str">
        <f t="shared" ca="1" si="19"/>
        <v/>
      </c>
      <c r="M164" s="205" t="str">
        <f t="shared" ca="1" si="19"/>
        <v/>
      </c>
      <c r="N164" s="205" t="str">
        <f t="shared" ca="1" si="19"/>
        <v/>
      </c>
      <c r="O164" s="205" t="str">
        <f t="shared" ca="1" si="19"/>
        <v/>
      </c>
      <c r="P164" s="77">
        <f t="shared" ca="1" si="15"/>
        <v>10</v>
      </c>
      <c r="Q164" s="201"/>
    </row>
    <row r="165" spans="1:17" ht="15" customHeight="1">
      <c r="A165" s="221">
        <v>263</v>
      </c>
      <c r="B165" s="222" t="s">
        <v>339</v>
      </c>
      <c r="C165" s="223" t="s">
        <v>340</v>
      </c>
      <c r="D165" s="224" t="s">
        <v>37</v>
      </c>
      <c r="E165" s="276">
        <v>37088</v>
      </c>
      <c r="F165" s="225" t="s">
        <v>118</v>
      </c>
      <c r="G165" s="226" t="str">
        <f>REPLACE(CHOOSE(MATCH(YEAR($Q$1-E165)-1900,{8;9;10;11;12;14;16;18}),"P 1","P 2","B 1","B 2","M","C","J","S"),2,1,F165)</f>
        <v>MG</v>
      </c>
      <c r="H165" s="205" t="str">
        <f t="shared" ca="1" si="19"/>
        <v/>
      </c>
      <c r="I165" s="205" t="str">
        <f t="shared" ca="1" si="19"/>
        <v/>
      </c>
      <c r="J165" s="205" t="str">
        <f t="shared" ca="1" si="19"/>
        <v/>
      </c>
      <c r="K165" s="205" t="str">
        <f t="shared" ca="1" si="19"/>
        <v/>
      </c>
      <c r="L165" s="205" t="str">
        <f t="shared" ca="1" si="19"/>
        <v/>
      </c>
      <c r="M165" s="205" t="str">
        <f t="shared" ca="1" si="19"/>
        <v/>
      </c>
      <c r="N165" s="205" t="str">
        <f t="shared" ca="1" si="19"/>
        <v/>
      </c>
      <c r="O165" s="205" t="str">
        <f t="shared" ca="1" si="19"/>
        <v/>
      </c>
      <c r="P165" s="77" t="str">
        <f t="shared" ca="1" si="15"/>
        <v/>
      </c>
      <c r="Q165" s="201"/>
    </row>
    <row r="166" spans="1:17" ht="15" customHeight="1">
      <c r="A166" s="221">
        <v>264</v>
      </c>
      <c r="B166" s="222" t="s">
        <v>41</v>
      </c>
      <c r="C166" s="223" t="s">
        <v>341</v>
      </c>
      <c r="D166" s="224" t="s">
        <v>37</v>
      </c>
      <c r="E166" s="276">
        <v>37112</v>
      </c>
      <c r="F166" s="225" t="s">
        <v>118</v>
      </c>
      <c r="G166" s="226" t="str">
        <f>REPLACE(CHOOSE(MATCH(YEAR($Q$1-E166)-1900,{8;9;10;11;12;14;16;18}),"P 1","P 2","B 1","B 2","M","C","J","S"),2,1,F166)</f>
        <v>MG</v>
      </c>
      <c r="H166" s="205" t="str">
        <f t="shared" ca="1" si="19"/>
        <v/>
      </c>
      <c r="I166" s="205" t="str">
        <f t="shared" ca="1" si="19"/>
        <v/>
      </c>
      <c r="J166" s="205" t="str">
        <f t="shared" ca="1" si="19"/>
        <v/>
      </c>
      <c r="K166" s="205">
        <f t="shared" ca="1" si="19"/>
        <v>13</v>
      </c>
      <c r="L166" s="205" t="str">
        <f t="shared" ca="1" si="19"/>
        <v/>
      </c>
      <c r="M166" s="205" t="str">
        <f t="shared" ca="1" si="19"/>
        <v/>
      </c>
      <c r="N166" s="205" t="str">
        <f t="shared" ca="1" si="19"/>
        <v/>
      </c>
      <c r="O166" s="205" t="str">
        <f t="shared" ca="1" si="19"/>
        <v/>
      </c>
      <c r="P166" s="77">
        <f t="shared" ca="1" si="15"/>
        <v>13</v>
      </c>
      <c r="Q166" s="201"/>
    </row>
    <row r="167" spans="1:17" ht="15" customHeight="1">
      <c r="A167" s="221">
        <v>265</v>
      </c>
      <c r="B167" s="222" t="s">
        <v>342</v>
      </c>
      <c r="C167" s="223" t="s">
        <v>408</v>
      </c>
      <c r="D167" s="224" t="s">
        <v>37</v>
      </c>
      <c r="E167" s="276">
        <v>37104</v>
      </c>
      <c r="F167" s="225" t="s">
        <v>15</v>
      </c>
      <c r="G167" s="226" t="str">
        <f>REPLACE(CHOOSE(MATCH(YEAR($Q$1-E167)-1900,{8;9;10;11;12;14;16;18}),"P 1","P 2","B 1","B 2","M","C","J","S"),2,1,F167)</f>
        <v>MF</v>
      </c>
      <c r="H167" s="205" t="str">
        <f t="shared" ca="1" si="19"/>
        <v/>
      </c>
      <c r="I167" s="205" t="str">
        <f t="shared" ca="1" si="19"/>
        <v/>
      </c>
      <c r="J167" s="205">
        <f t="shared" ca="1" si="19"/>
        <v>29</v>
      </c>
      <c r="K167" s="205" t="str">
        <f t="shared" ca="1" si="19"/>
        <v/>
      </c>
      <c r="L167" s="205" t="str">
        <f t="shared" ca="1" si="19"/>
        <v/>
      </c>
      <c r="M167" s="205" t="str">
        <f t="shared" ca="1" si="19"/>
        <v/>
      </c>
      <c r="N167" s="205" t="str">
        <f t="shared" ca="1" si="19"/>
        <v/>
      </c>
      <c r="O167" s="205" t="str">
        <f t="shared" ca="1" si="19"/>
        <v/>
      </c>
      <c r="P167" s="77">
        <f t="shared" ca="1" si="15"/>
        <v>29</v>
      </c>
      <c r="Q167" s="201"/>
    </row>
    <row r="168" spans="1:17" ht="15" customHeight="1">
      <c r="A168" s="221">
        <v>266</v>
      </c>
      <c r="B168" s="222" t="s">
        <v>343</v>
      </c>
      <c r="C168" s="223" t="s">
        <v>344</v>
      </c>
      <c r="D168" s="224" t="s">
        <v>37</v>
      </c>
      <c r="E168" s="276">
        <v>36736</v>
      </c>
      <c r="F168" s="225" t="s">
        <v>118</v>
      </c>
      <c r="G168" s="226" t="str">
        <f>REPLACE(CHOOSE(MATCH(YEAR($Q$1-E168)-1900,{8;9;10;11;12;14;16;18}),"P 1","P 2","B 1","B 2","M","C","J","S"),2,1,F168)</f>
        <v>MG</v>
      </c>
      <c r="H168" s="205" t="str">
        <f t="shared" ca="1" si="19"/>
        <v/>
      </c>
      <c r="I168" s="205" t="str">
        <f t="shared" ca="1" si="19"/>
        <v/>
      </c>
      <c r="J168" s="205" t="str">
        <f t="shared" ca="1" si="19"/>
        <v/>
      </c>
      <c r="K168" s="205" t="str">
        <f t="shared" ca="1" si="19"/>
        <v/>
      </c>
      <c r="L168" s="205" t="str">
        <f t="shared" ca="1" si="19"/>
        <v/>
      </c>
      <c r="M168" s="205" t="str">
        <f t="shared" ca="1" si="19"/>
        <v/>
      </c>
      <c r="N168" s="205" t="str">
        <f t="shared" ca="1" si="19"/>
        <v/>
      </c>
      <c r="O168" s="205" t="str">
        <f t="shared" ca="1" si="19"/>
        <v/>
      </c>
      <c r="P168" s="77" t="str">
        <f t="shared" ca="1" si="15"/>
        <v/>
      </c>
      <c r="Q168" s="201"/>
    </row>
    <row r="169" spans="1:17" ht="15" customHeight="1">
      <c r="A169" s="221">
        <v>267</v>
      </c>
      <c r="B169" s="222" t="s">
        <v>43</v>
      </c>
      <c r="C169" s="223" t="s">
        <v>345</v>
      </c>
      <c r="D169" s="224" t="s">
        <v>37</v>
      </c>
      <c r="E169" s="276">
        <v>37139</v>
      </c>
      <c r="F169" s="225" t="s">
        <v>118</v>
      </c>
      <c r="G169" s="226" t="str">
        <f>REPLACE(CHOOSE(MATCH(YEAR($Q$1-E169)-1900,{8;9;10;11;12;14;16;18}),"P 1","P 2","B 1","B 2","M","C","J","S"),2,1,F169)</f>
        <v>MG</v>
      </c>
      <c r="H169" s="205" t="str">
        <f t="shared" ca="1" si="19"/>
        <v/>
      </c>
      <c r="I169" s="205" t="str">
        <f t="shared" ca="1" si="19"/>
        <v/>
      </c>
      <c r="J169" s="205" t="str">
        <f t="shared" ca="1" si="19"/>
        <v/>
      </c>
      <c r="K169" s="205" t="str">
        <f t="shared" ca="1" si="19"/>
        <v/>
      </c>
      <c r="L169" s="205" t="str">
        <f t="shared" ca="1" si="19"/>
        <v/>
      </c>
      <c r="M169" s="205" t="str">
        <f t="shared" ca="1" si="19"/>
        <v/>
      </c>
      <c r="N169" s="205" t="str">
        <f t="shared" ca="1" si="19"/>
        <v/>
      </c>
      <c r="O169" s="205" t="str">
        <f t="shared" ca="1" si="19"/>
        <v/>
      </c>
      <c r="P169" s="77" t="str">
        <f t="shared" ca="1" si="15"/>
        <v/>
      </c>
      <c r="Q169" s="201"/>
    </row>
    <row r="170" spans="1:17" ht="15" customHeight="1">
      <c r="A170" s="221">
        <v>268</v>
      </c>
      <c r="B170" s="222" t="s">
        <v>42</v>
      </c>
      <c r="C170" s="223" t="s">
        <v>269</v>
      </c>
      <c r="D170" s="224" t="s">
        <v>37</v>
      </c>
      <c r="E170" s="276">
        <v>36971</v>
      </c>
      <c r="F170" s="225" t="s">
        <v>118</v>
      </c>
      <c r="G170" s="226" t="str">
        <f>REPLACE(CHOOSE(MATCH(YEAR($Q$1-E170)-1900,{8;9;10;11;12;14;16;18}),"P 1","P 2","B 1","B 2","M","C","J","S"),2,1,F170)</f>
        <v>MG</v>
      </c>
      <c r="H170" s="205" t="str">
        <f t="shared" ca="1" si="19"/>
        <v/>
      </c>
      <c r="I170" s="205" t="str">
        <f t="shared" ca="1" si="19"/>
        <v/>
      </c>
      <c r="J170" s="205" t="str">
        <f t="shared" ca="1" si="19"/>
        <v/>
      </c>
      <c r="K170" s="205">
        <f t="shared" ca="1" si="19"/>
        <v>27</v>
      </c>
      <c r="L170" s="205" t="str">
        <f t="shared" ca="1" si="19"/>
        <v/>
      </c>
      <c r="M170" s="205" t="str">
        <f t="shared" ca="1" si="19"/>
        <v/>
      </c>
      <c r="N170" s="205" t="str">
        <f t="shared" ca="1" si="19"/>
        <v/>
      </c>
      <c r="O170" s="205" t="str">
        <f t="shared" ca="1" si="19"/>
        <v/>
      </c>
      <c r="P170" s="77">
        <f t="shared" ca="1" si="15"/>
        <v>27</v>
      </c>
      <c r="Q170" s="201"/>
    </row>
    <row r="171" spans="1:17" ht="15" customHeight="1">
      <c r="A171" s="221">
        <v>269</v>
      </c>
      <c r="B171" s="222" t="s">
        <v>346</v>
      </c>
      <c r="C171" s="223" t="s">
        <v>347</v>
      </c>
      <c r="D171" s="224" t="s">
        <v>37</v>
      </c>
      <c r="E171" s="276">
        <v>37089</v>
      </c>
      <c r="F171" s="225" t="s">
        <v>118</v>
      </c>
      <c r="G171" s="226" t="str">
        <f>REPLACE(CHOOSE(MATCH(YEAR($Q$1-E171)-1900,{8;9;10;11;12;14;16;18}),"P 1","P 2","B 1","B 2","M","C","J","S"),2,1,F171)</f>
        <v>MG</v>
      </c>
      <c r="H171" s="205" t="str">
        <f t="shared" ca="1" si="19"/>
        <v/>
      </c>
      <c r="I171" s="205" t="str">
        <f t="shared" ca="1" si="19"/>
        <v/>
      </c>
      <c r="J171" s="205" t="str">
        <f t="shared" ca="1" si="19"/>
        <v/>
      </c>
      <c r="K171" s="205" t="str">
        <f t="shared" ca="1" si="19"/>
        <v/>
      </c>
      <c r="L171" s="205" t="str">
        <f t="shared" ca="1" si="19"/>
        <v/>
      </c>
      <c r="M171" s="205" t="str">
        <f t="shared" ca="1" si="19"/>
        <v/>
      </c>
      <c r="N171" s="205" t="str">
        <f t="shared" ca="1" si="19"/>
        <v/>
      </c>
      <c r="O171" s="205" t="str">
        <f t="shared" ca="1" si="19"/>
        <v/>
      </c>
      <c r="P171" s="77" t="str">
        <f t="shared" ca="1" si="15"/>
        <v/>
      </c>
      <c r="Q171" s="201"/>
    </row>
    <row r="172" spans="1:17" ht="15" customHeight="1">
      <c r="A172" s="221">
        <v>270</v>
      </c>
      <c r="B172" s="222" t="s">
        <v>168</v>
      </c>
      <c r="C172" s="223" t="s">
        <v>348</v>
      </c>
      <c r="D172" s="224" t="s">
        <v>37</v>
      </c>
      <c r="E172" s="276">
        <v>36745</v>
      </c>
      <c r="F172" s="225" t="s">
        <v>118</v>
      </c>
      <c r="G172" s="226" t="str">
        <f>REPLACE(CHOOSE(MATCH(YEAR($Q$1-E172)-1900,{8;9;10;11;12;14;16;18}),"P 1","P 2","B 1","B 2","M","C","J","S"),2,1,F172)</f>
        <v>MG</v>
      </c>
      <c r="H172" s="205" t="str">
        <f t="shared" ref="H172:O181" ca="1" si="20">IFERROR(INDEX(INDIRECT("'"&amp;H$1&amp;"'!A:A"),MATCH($A172,INDIRECT("'"&amp;H$1&amp;"'!B:B"),0)),"")</f>
        <v/>
      </c>
      <c r="I172" s="205" t="str">
        <f t="shared" ca="1" si="20"/>
        <v/>
      </c>
      <c r="J172" s="205" t="str">
        <f t="shared" ca="1" si="20"/>
        <v/>
      </c>
      <c r="K172" s="205">
        <f t="shared" ca="1" si="20"/>
        <v>14</v>
      </c>
      <c r="L172" s="205" t="str">
        <f t="shared" ca="1" si="20"/>
        <v/>
      </c>
      <c r="M172" s="205" t="str">
        <f t="shared" ca="1" si="20"/>
        <v/>
      </c>
      <c r="N172" s="205" t="str">
        <f t="shared" ca="1" si="20"/>
        <v/>
      </c>
      <c r="O172" s="205" t="str">
        <f t="shared" ca="1" si="20"/>
        <v/>
      </c>
      <c r="P172" s="77">
        <f t="shared" ca="1" si="15"/>
        <v>14</v>
      </c>
      <c r="Q172" s="201"/>
    </row>
    <row r="173" spans="1:17" ht="15" customHeight="1">
      <c r="A173" s="221">
        <v>271</v>
      </c>
      <c r="B173" s="222" t="s">
        <v>349</v>
      </c>
      <c r="C173" s="223" t="s">
        <v>350</v>
      </c>
      <c r="D173" s="224" t="s">
        <v>37</v>
      </c>
      <c r="E173" s="276">
        <v>36658</v>
      </c>
      <c r="F173" s="225" t="s">
        <v>118</v>
      </c>
      <c r="G173" s="226" t="str">
        <f>REPLACE(CHOOSE(MATCH(YEAR($Q$1-E173)-1900,{8;9;10;11;12;14;16;18}),"P 1","P 2","B 1","B 2","M","C","J","S"),2,1,F173)</f>
        <v>MG</v>
      </c>
      <c r="H173" s="205" t="str">
        <f t="shared" ca="1" si="20"/>
        <v/>
      </c>
      <c r="I173" s="205" t="str">
        <f t="shared" ca="1" si="20"/>
        <v/>
      </c>
      <c r="J173" s="205" t="str">
        <f t="shared" ca="1" si="20"/>
        <v/>
      </c>
      <c r="K173" s="205">
        <f t="shared" ca="1" si="20"/>
        <v>25</v>
      </c>
      <c r="L173" s="205" t="str">
        <f t="shared" ca="1" si="20"/>
        <v/>
      </c>
      <c r="M173" s="205" t="str">
        <f t="shared" ca="1" si="20"/>
        <v/>
      </c>
      <c r="N173" s="205" t="str">
        <f t="shared" ca="1" si="20"/>
        <v/>
      </c>
      <c r="O173" s="205" t="str">
        <f t="shared" ca="1" si="20"/>
        <v/>
      </c>
      <c r="P173" s="77">
        <f t="shared" ca="1" si="15"/>
        <v>25</v>
      </c>
      <c r="Q173" s="201"/>
    </row>
    <row r="174" spans="1:17" ht="15" customHeight="1">
      <c r="A174" s="221">
        <v>272</v>
      </c>
      <c r="B174" s="222" t="s">
        <v>351</v>
      </c>
      <c r="C174" s="223" t="s">
        <v>352</v>
      </c>
      <c r="D174" s="224" t="s">
        <v>37</v>
      </c>
      <c r="E174" s="276">
        <v>36811</v>
      </c>
      <c r="F174" s="225" t="s">
        <v>118</v>
      </c>
      <c r="G174" s="226" t="str">
        <f>REPLACE(CHOOSE(MATCH(YEAR($Q$1-E174)-1900,{8;9;10;11;12;14;16;18}),"P 1","P 2","B 1","B 2","M","C","J","S"),2,1,F174)</f>
        <v>MG</v>
      </c>
      <c r="H174" s="205" t="str">
        <f t="shared" ca="1" si="20"/>
        <v/>
      </c>
      <c r="I174" s="205" t="str">
        <f t="shared" ca="1" si="20"/>
        <v/>
      </c>
      <c r="J174" s="205" t="str">
        <f t="shared" ca="1" si="20"/>
        <v/>
      </c>
      <c r="K174" s="205" t="str">
        <f t="shared" ca="1" si="20"/>
        <v/>
      </c>
      <c r="L174" s="205" t="str">
        <f t="shared" ca="1" si="20"/>
        <v/>
      </c>
      <c r="M174" s="205" t="str">
        <f t="shared" ca="1" si="20"/>
        <v/>
      </c>
      <c r="N174" s="205" t="str">
        <f t="shared" ca="1" si="20"/>
        <v/>
      </c>
      <c r="O174" s="205" t="str">
        <f t="shared" ca="1" si="20"/>
        <v/>
      </c>
      <c r="P174" s="77" t="str">
        <f t="shared" ca="1" si="15"/>
        <v/>
      </c>
      <c r="Q174" s="201"/>
    </row>
    <row r="175" spans="1:17" ht="15" customHeight="1">
      <c r="A175" s="221">
        <v>273</v>
      </c>
      <c r="B175" s="222" t="s">
        <v>353</v>
      </c>
      <c r="C175" s="223" t="s">
        <v>354</v>
      </c>
      <c r="D175" s="224" t="s">
        <v>37</v>
      </c>
      <c r="E175" s="276">
        <v>36815</v>
      </c>
      <c r="F175" s="225" t="s">
        <v>118</v>
      </c>
      <c r="G175" s="226" t="str">
        <f>REPLACE(CHOOSE(MATCH(YEAR($Q$1-E175)-1900,{8;9;10;11;12;14;16;18}),"P 1","P 2","B 1","B 2","M","C","J","S"),2,1,F175)</f>
        <v>MG</v>
      </c>
      <c r="H175" s="205" t="str">
        <f t="shared" ca="1" si="20"/>
        <v/>
      </c>
      <c r="I175" s="205" t="str">
        <f t="shared" ca="1" si="20"/>
        <v/>
      </c>
      <c r="J175" s="205" t="str">
        <f t="shared" ca="1" si="20"/>
        <v/>
      </c>
      <c r="K175" s="205">
        <f t="shared" ca="1" si="20"/>
        <v>29</v>
      </c>
      <c r="L175" s="205" t="str">
        <f t="shared" ca="1" si="20"/>
        <v/>
      </c>
      <c r="M175" s="205" t="str">
        <f t="shared" ca="1" si="20"/>
        <v/>
      </c>
      <c r="N175" s="205" t="str">
        <f t="shared" ca="1" si="20"/>
        <v/>
      </c>
      <c r="O175" s="205" t="str">
        <f t="shared" ca="1" si="20"/>
        <v/>
      </c>
      <c r="P175" s="77">
        <f t="shared" ca="1" si="15"/>
        <v>29</v>
      </c>
      <c r="Q175" s="201"/>
    </row>
    <row r="176" spans="1:17" ht="15" customHeight="1">
      <c r="A176" s="221">
        <v>274</v>
      </c>
      <c r="B176" s="222" t="s">
        <v>355</v>
      </c>
      <c r="C176" s="223" t="s">
        <v>356</v>
      </c>
      <c r="D176" s="224" t="s">
        <v>37</v>
      </c>
      <c r="E176" s="276">
        <v>36717</v>
      </c>
      <c r="F176" s="225" t="s">
        <v>118</v>
      </c>
      <c r="G176" s="226" t="str">
        <f>REPLACE(CHOOSE(MATCH(YEAR($Q$1-E176)-1900,{8;9;10;11;12;14;16;18}),"P 1","P 2","B 1","B 2","M","C","J","S"),2,1,F176)</f>
        <v>MG</v>
      </c>
      <c r="H176" s="205" t="str">
        <f t="shared" ca="1" si="20"/>
        <v/>
      </c>
      <c r="I176" s="205" t="str">
        <f t="shared" ca="1" si="20"/>
        <v/>
      </c>
      <c r="J176" s="205" t="str">
        <f t="shared" ca="1" si="20"/>
        <v/>
      </c>
      <c r="K176" s="205" t="str">
        <f t="shared" ca="1" si="20"/>
        <v/>
      </c>
      <c r="L176" s="205" t="str">
        <f t="shared" ca="1" si="20"/>
        <v/>
      </c>
      <c r="M176" s="205" t="str">
        <f t="shared" ca="1" si="20"/>
        <v/>
      </c>
      <c r="N176" s="205" t="str">
        <f t="shared" ca="1" si="20"/>
        <v/>
      </c>
      <c r="O176" s="205" t="str">
        <f t="shared" ca="1" si="20"/>
        <v/>
      </c>
      <c r="P176" s="77" t="str">
        <f t="shared" ca="1" si="15"/>
        <v/>
      </c>
      <c r="Q176" s="201"/>
    </row>
    <row r="177" spans="1:17" ht="15" customHeight="1">
      <c r="A177" s="221">
        <v>275</v>
      </c>
      <c r="B177" s="222" t="s">
        <v>44</v>
      </c>
      <c r="C177" s="223" t="s">
        <v>357</v>
      </c>
      <c r="D177" s="224" t="s">
        <v>37</v>
      </c>
      <c r="E177" s="276">
        <v>37012</v>
      </c>
      <c r="F177" s="225" t="s">
        <v>118</v>
      </c>
      <c r="G177" s="226" t="str">
        <f>REPLACE(CHOOSE(MATCH(YEAR($Q$1-E177)-1900,{8;9;10;11;12;14;16;18}),"P 1","P 2","B 1","B 2","M","C","J","S"),2,1,F177)</f>
        <v>MG</v>
      </c>
      <c r="H177" s="205" t="str">
        <f t="shared" ca="1" si="20"/>
        <v/>
      </c>
      <c r="I177" s="205" t="str">
        <f t="shared" ca="1" si="20"/>
        <v/>
      </c>
      <c r="J177" s="205" t="str">
        <f t="shared" ca="1" si="20"/>
        <v/>
      </c>
      <c r="K177" s="205">
        <f t="shared" ca="1" si="20"/>
        <v>22</v>
      </c>
      <c r="L177" s="205" t="str">
        <f t="shared" ca="1" si="20"/>
        <v/>
      </c>
      <c r="M177" s="205" t="str">
        <f t="shared" ca="1" si="20"/>
        <v/>
      </c>
      <c r="N177" s="205" t="str">
        <f t="shared" ca="1" si="20"/>
        <v/>
      </c>
      <c r="O177" s="205" t="str">
        <f t="shared" ca="1" si="20"/>
        <v/>
      </c>
      <c r="P177" s="77">
        <f t="shared" ca="1" si="15"/>
        <v>22</v>
      </c>
      <c r="Q177" s="201"/>
    </row>
    <row r="178" spans="1:17" ht="15" customHeight="1">
      <c r="A178" s="221">
        <v>276</v>
      </c>
      <c r="B178" s="222" t="s">
        <v>358</v>
      </c>
      <c r="C178" s="223" t="s">
        <v>359</v>
      </c>
      <c r="D178" s="224" t="s">
        <v>37</v>
      </c>
      <c r="E178" s="276">
        <v>36324</v>
      </c>
      <c r="F178" s="225" t="s">
        <v>15</v>
      </c>
      <c r="G178" s="226" t="str">
        <f>REPLACE(CHOOSE(MATCH(YEAR($Q$1-E178)-1900,{8;9;10;11;12;14;16;18}),"P 1","P 2","B 1","B 2","M","C","J","S"),2,1,F178)</f>
        <v>CF</v>
      </c>
      <c r="H178" s="205" t="str">
        <f t="shared" ca="1" si="20"/>
        <v/>
      </c>
      <c r="I178" s="205" t="str">
        <f t="shared" ca="1" si="20"/>
        <v/>
      </c>
      <c r="J178" s="205" t="str">
        <f t="shared" ca="1" si="20"/>
        <v/>
      </c>
      <c r="K178" s="205" t="str">
        <f t="shared" ca="1" si="20"/>
        <v/>
      </c>
      <c r="L178" s="205" t="str">
        <f t="shared" ca="1" si="20"/>
        <v/>
      </c>
      <c r="M178" s="205" t="str">
        <f t="shared" ca="1" si="20"/>
        <v/>
      </c>
      <c r="N178" s="205" t="str">
        <f t="shared" ca="1" si="20"/>
        <v/>
      </c>
      <c r="O178" s="205" t="str">
        <f t="shared" ca="1" si="20"/>
        <v/>
      </c>
      <c r="P178" s="77" t="str">
        <f t="shared" ca="1" si="15"/>
        <v/>
      </c>
      <c r="Q178" s="201"/>
    </row>
    <row r="179" spans="1:17" ht="15" customHeight="1">
      <c r="A179" s="221">
        <v>277</v>
      </c>
      <c r="B179" s="222" t="s">
        <v>360</v>
      </c>
      <c r="C179" s="223" t="s">
        <v>361</v>
      </c>
      <c r="D179" s="224" t="s">
        <v>37</v>
      </c>
      <c r="E179" s="276">
        <v>36099</v>
      </c>
      <c r="F179" s="225" t="s">
        <v>15</v>
      </c>
      <c r="G179" s="226" t="str">
        <f>REPLACE(CHOOSE(MATCH(YEAR($Q$1-E179)-1900,{8;9;10;11;12;14;16;18}),"P 1","P 2","B 1","B 2","M","C","J","S"),2,1,F179)</f>
        <v>CF</v>
      </c>
      <c r="H179" s="205" t="str">
        <f t="shared" ca="1" si="20"/>
        <v/>
      </c>
      <c r="I179" s="205" t="str">
        <f t="shared" ca="1" si="20"/>
        <v/>
      </c>
      <c r="J179" s="205" t="str">
        <f t="shared" ca="1" si="20"/>
        <v/>
      </c>
      <c r="K179" s="205" t="str">
        <f t="shared" ca="1" si="20"/>
        <v/>
      </c>
      <c r="L179" s="205" t="str">
        <f t="shared" ca="1" si="20"/>
        <v/>
      </c>
      <c r="M179" s="205" t="str">
        <f t="shared" ca="1" si="20"/>
        <v/>
      </c>
      <c r="N179" s="205" t="str">
        <f t="shared" ca="1" si="20"/>
        <v/>
      </c>
      <c r="O179" s="205" t="str">
        <f t="shared" ca="1" si="20"/>
        <v/>
      </c>
      <c r="P179" s="77" t="str">
        <f t="shared" ca="1" si="15"/>
        <v/>
      </c>
      <c r="Q179" s="201"/>
    </row>
    <row r="180" spans="1:17" ht="15" customHeight="1">
      <c r="A180" s="221">
        <v>278</v>
      </c>
      <c r="B180" s="222" t="s">
        <v>47</v>
      </c>
      <c r="C180" s="223" t="s">
        <v>362</v>
      </c>
      <c r="D180" s="224" t="s">
        <v>37</v>
      </c>
      <c r="E180" s="276">
        <v>36052</v>
      </c>
      <c r="F180" s="225" t="s">
        <v>15</v>
      </c>
      <c r="G180" s="226" t="str">
        <f>REPLACE(CHOOSE(MATCH(YEAR($Q$1-E180)-1900,{8;9;10;11;12;14;16;18}),"P 1","P 2","B 1","B 2","M","C","J","S"),2,1,F180)</f>
        <v>CF</v>
      </c>
      <c r="H180" s="205" t="str">
        <f t="shared" ca="1" si="20"/>
        <v/>
      </c>
      <c r="I180" s="205" t="str">
        <f t="shared" ca="1" si="20"/>
        <v/>
      </c>
      <c r="J180" s="205" t="str">
        <f t="shared" ca="1" si="20"/>
        <v/>
      </c>
      <c r="K180" s="205" t="str">
        <f t="shared" ca="1" si="20"/>
        <v/>
      </c>
      <c r="L180" s="205" t="str">
        <f t="shared" ca="1" si="20"/>
        <v/>
      </c>
      <c r="M180" s="205" t="str">
        <f t="shared" ca="1" si="20"/>
        <v/>
      </c>
      <c r="N180" s="205" t="str">
        <f t="shared" ca="1" si="20"/>
        <v/>
      </c>
      <c r="O180" s="205" t="str">
        <f t="shared" ca="1" si="20"/>
        <v/>
      </c>
      <c r="P180" s="77" t="str">
        <f t="shared" ca="1" si="15"/>
        <v/>
      </c>
      <c r="Q180" s="201"/>
    </row>
    <row r="181" spans="1:17" ht="15" customHeight="1">
      <c r="A181" s="221">
        <v>279</v>
      </c>
      <c r="B181" s="222" t="s">
        <v>363</v>
      </c>
      <c r="C181" s="223" t="s">
        <v>364</v>
      </c>
      <c r="D181" s="224" t="s">
        <v>37</v>
      </c>
      <c r="E181" s="276">
        <v>36131</v>
      </c>
      <c r="F181" s="225" t="s">
        <v>15</v>
      </c>
      <c r="G181" s="226" t="str">
        <f>REPLACE(CHOOSE(MATCH(YEAR($Q$1-E181)-1900,{8;9;10;11;12;14;16;18}),"P 1","P 2","B 1","B 2","M","C","J","S"),2,1,F181)</f>
        <v>CF</v>
      </c>
      <c r="H181" s="205">
        <f t="shared" ca="1" si="20"/>
        <v>3</v>
      </c>
      <c r="I181" s="205" t="str">
        <f t="shared" ca="1" si="20"/>
        <v/>
      </c>
      <c r="J181" s="205" t="str">
        <f t="shared" ca="1" si="20"/>
        <v/>
      </c>
      <c r="K181" s="205" t="str">
        <f t="shared" ca="1" si="20"/>
        <v/>
      </c>
      <c r="L181" s="205" t="str">
        <f t="shared" ca="1" si="20"/>
        <v/>
      </c>
      <c r="M181" s="205" t="str">
        <f t="shared" ca="1" si="20"/>
        <v/>
      </c>
      <c r="N181" s="205" t="str">
        <f t="shared" ca="1" si="20"/>
        <v/>
      </c>
      <c r="O181" s="205" t="str">
        <f t="shared" ca="1" si="20"/>
        <v/>
      </c>
      <c r="P181" s="77">
        <f t="shared" ca="1" si="15"/>
        <v>3</v>
      </c>
      <c r="Q181" s="201"/>
    </row>
    <row r="182" spans="1:17" ht="15" customHeight="1">
      <c r="A182" s="221">
        <v>280</v>
      </c>
      <c r="B182" s="222" t="s">
        <v>191</v>
      </c>
      <c r="C182" s="223" t="s">
        <v>365</v>
      </c>
      <c r="D182" s="224" t="s">
        <v>37</v>
      </c>
      <c r="E182" s="276">
        <v>36079</v>
      </c>
      <c r="F182" s="225" t="s">
        <v>15</v>
      </c>
      <c r="G182" s="226" t="str">
        <f>REPLACE(CHOOSE(MATCH(YEAR($Q$1-E182)-1900,{8;9;10;11;12;14;16;18}),"P 1","P 2","B 1","B 2","M","C","J","S"),2,1,F182)</f>
        <v>CF</v>
      </c>
      <c r="H182" s="205">
        <f t="shared" ref="H182:O191" ca="1" si="21">IFERROR(INDEX(INDIRECT("'"&amp;H$1&amp;"'!A:A"),MATCH($A182,INDIRECT("'"&amp;H$1&amp;"'!B:B"),0)),"")</f>
        <v>7</v>
      </c>
      <c r="I182" s="205" t="str">
        <f t="shared" ca="1" si="21"/>
        <v/>
      </c>
      <c r="J182" s="205" t="str">
        <f t="shared" ca="1" si="21"/>
        <v/>
      </c>
      <c r="K182" s="205" t="str">
        <f t="shared" ca="1" si="21"/>
        <v/>
      </c>
      <c r="L182" s="205" t="str">
        <f t="shared" ca="1" si="21"/>
        <v/>
      </c>
      <c r="M182" s="205" t="str">
        <f t="shared" ca="1" si="21"/>
        <v/>
      </c>
      <c r="N182" s="205" t="str">
        <f t="shared" ca="1" si="21"/>
        <v/>
      </c>
      <c r="O182" s="205" t="str">
        <f t="shared" ca="1" si="21"/>
        <v/>
      </c>
      <c r="P182" s="77">
        <f t="shared" ca="1" si="15"/>
        <v>7</v>
      </c>
      <c r="Q182" s="201"/>
    </row>
    <row r="183" spans="1:17" ht="15" customHeight="1">
      <c r="A183" s="221">
        <v>281</v>
      </c>
      <c r="B183" s="222" t="s">
        <v>38</v>
      </c>
      <c r="C183" s="223" t="s">
        <v>366</v>
      </c>
      <c r="D183" s="224" t="s">
        <v>37</v>
      </c>
      <c r="E183" s="276">
        <v>36145</v>
      </c>
      <c r="F183" s="225" t="s">
        <v>15</v>
      </c>
      <c r="G183" s="226" t="str">
        <f>REPLACE(CHOOSE(MATCH(YEAR($Q$1-E183)-1900,{8;9;10;11;12;14;16;18}),"P 1","P 2","B 1","B 2","M","C","J","S"),2,1,F183)</f>
        <v>CF</v>
      </c>
      <c r="H183" s="205" t="str">
        <f t="shared" ca="1" si="21"/>
        <v/>
      </c>
      <c r="I183" s="205" t="str">
        <f t="shared" ca="1" si="21"/>
        <v/>
      </c>
      <c r="J183" s="205" t="str">
        <f t="shared" ca="1" si="21"/>
        <v/>
      </c>
      <c r="K183" s="205" t="str">
        <f t="shared" ca="1" si="21"/>
        <v/>
      </c>
      <c r="L183" s="205" t="str">
        <f t="shared" ca="1" si="21"/>
        <v/>
      </c>
      <c r="M183" s="205" t="str">
        <f t="shared" ca="1" si="21"/>
        <v/>
      </c>
      <c r="N183" s="205" t="str">
        <f t="shared" ca="1" si="21"/>
        <v/>
      </c>
      <c r="O183" s="205" t="str">
        <f t="shared" ca="1" si="21"/>
        <v/>
      </c>
      <c r="P183" s="77" t="str">
        <f t="shared" ca="1" si="15"/>
        <v/>
      </c>
      <c r="Q183" s="201"/>
    </row>
    <row r="184" spans="1:17" ht="15" customHeight="1">
      <c r="A184" s="221">
        <v>282</v>
      </c>
      <c r="B184" s="222" t="s">
        <v>367</v>
      </c>
      <c r="C184" s="223" t="s">
        <v>368</v>
      </c>
      <c r="D184" s="224" t="s">
        <v>37</v>
      </c>
      <c r="E184" s="276">
        <v>35809</v>
      </c>
      <c r="F184" s="225" t="s">
        <v>15</v>
      </c>
      <c r="G184" s="227" t="str">
        <f>REPLACE(CHOOSE(MATCH(YEAR($Q$1-E184)-1900,{8;9;10;11;12;14;16;18}),"P 1","P 2","B 1","B 2","M","C","J","S"),2,1,F184)</f>
        <v>CF</v>
      </c>
      <c r="H184" s="205">
        <f t="shared" ca="1" si="21"/>
        <v>6</v>
      </c>
      <c r="I184" s="205" t="str">
        <f t="shared" ca="1" si="21"/>
        <v/>
      </c>
      <c r="J184" s="205" t="str">
        <f t="shared" ca="1" si="21"/>
        <v/>
      </c>
      <c r="K184" s="205" t="str">
        <f t="shared" ca="1" si="21"/>
        <v/>
      </c>
      <c r="L184" s="205" t="str">
        <f t="shared" ca="1" si="21"/>
        <v/>
      </c>
      <c r="M184" s="205" t="str">
        <f t="shared" ca="1" si="21"/>
        <v/>
      </c>
      <c r="N184" s="205" t="str">
        <f t="shared" ca="1" si="21"/>
        <v/>
      </c>
      <c r="O184" s="205" t="str">
        <f t="shared" ca="1" si="21"/>
        <v/>
      </c>
      <c r="P184" s="77">
        <f t="shared" ca="1" si="15"/>
        <v>6</v>
      </c>
      <c r="Q184" s="201"/>
    </row>
    <row r="185" spans="1:17" ht="15" customHeight="1">
      <c r="A185" s="221">
        <v>283</v>
      </c>
      <c r="B185" s="222" t="s">
        <v>168</v>
      </c>
      <c r="C185" s="223" t="s">
        <v>369</v>
      </c>
      <c r="D185" s="224" t="s">
        <v>37</v>
      </c>
      <c r="E185" s="276">
        <v>35887</v>
      </c>
      <c r="F185" s="225" t="s">
        <v>118</v>
      </c>
      <c r="G185" s="227" t="str">
        <f>REPLACE(CHOOSE(MATCH(YEAR($Q$1-E185)-1900,{8;9;10;11;12;14;16;18}),"P 1","P 2","B 1","B 2","M","C","J","S"),2,1,F185)</f>
        <v>CG</v>
      </c>
      <c r="H185" s="205" t="str">
        <f t="shared" ca="1" si="21"/>
        <v/>
      </c>
      <c r="I185" s="205">
        <f t="shared" ca="1" si="21"/>
        <v>2</v>
      </c>
      <c r="J185" s="205" t="str">
        <f t="shared" ca="1" si="21"/>
        <v/>
      </c>
      <c r="K185" s="205" t="str">
        <f t="shared" ca="1" si="21"/>
        <v/>
      </c>
      <c r="L185" s="205" t="str">
        <f t="shared" ca="1" si="21"/>
        <v/>
      </c>
      <c r="M185" s="205" t="str">
        <f t="shared" ca="1" si="21"/>
        <v/>
      </c>
      <c r="N185" s="205" t="str">
        <f t="shared" ca="1" si="21"/>
        <v/>
      </c>
      <c r="O185" s="205" t="str">
        <f t="shared" ca="1" si="21"/>
        <v/>
      </c>
      <c r="P185" s="77">
        <f t="shared" ca="1" si="15"/>
        <v>2</v>
      </c>
      <c r="Q185" s="201"/>
    </row>
    <row r="186" spans="1:17" ht="15" customHeight="1">
      <c r="A186" s="221">
        <v>284</v>
      </c>
      <c r="B186" s="222" t="s">
        <v>312</v>
      </c>
      <c r="C186" s="223" t="s">
        <v>370</v>
      </c>
      <c r="D186" s="224" t="s">
        <v>37</v>
      </c>
      <c r="E186" s="276">
        <v>35959</v>
      </c>
      <c r="F186" s="225" t="s">
        <v>118</v>
      </c>
      <c r="G186" s="227" t="str">
        <f>REPLACE(CHOOSE(MATCH(YEAR($Q$1-E186)-1900,{8;9;10;11;12;14;16;18}),"P 1","P 2","B 1","B 2","M","C","J","S"),2,1,F186)</f>
        <v>CG</v>
      </c>
      <c r="H186" s="205" t="str">
        <f t="shared" ca="1" si="21"/>
        <v/>
      </c>
      <c r="I186" s="205">
        <f t="shared" ca="1" si="21"/>
        <v>1</v>
      </c>
      <c r="J186" s="205" t="str">
        <f t="shared" ca="1" si="21"/>
        <v/>
      </c>
      <c r="K186" s="205" t="str">
        <f t="shared" ca="1" si="21"/>
        <v/>
      </c>
      <c r="L186" s="205" t="str">
        <f t="shared" ca="1" si="21"/>
        <v/>
      </c>
      <c r="M186" s="205" t="str">
        <f t="shared" ca="1" si="21"/>
        <v/>
      </c>
      <c r="N186" s="205" t="str">
        <f t="shared" ca="1" si="21"/>
        <v/>
      </c>
      <c r="O186" s="205" t="str">
        <f t="shared" ca="1" si="21"/>
        <v/>
      </c>
      <c r="P186" s="77">
        <f t="shared" ca="1" si="15"/>
        <v>1</v>
      </c>
      <c r="Q186" s="201"/>
    </row>
    <row r="187" spans="1:17" ht="15" customHeight="1">
      <c r="A187" s="221">
        <v>285</v>
      </c>
      <c r="B187" s="222" t="s">
        <v>12</v>
      </c>
      <c r="C187" s="223" t="s">
        <v>371</v>
      </c>
      <c r="D187" s="224" t="s">
        <v>37</v>
      </c>
      <c r="E187" s="276">
        <v>35847</v>
      </c>
      <c r="F187" s="225" t="s">
        <v>118</v>
      </c>
      <c r="G187" s="227" t="str">
        <f>REPLACE(CHOOSE(MATCH(YEAR($Q$1-E187)-1900,{8;9;10;11;12;14;16;18}),"P 1","P 2","B 1","B 2","M","C","J","S"),2,1,F187)</f>
        <v>CG</v>
      </c>
      <c r="H187" s="205" t="str">
        <f t="shared" ca="1" si="21"/>
        <v/>
      </c>
      <c r="I187" s="205">
        <f t="shared" ca="1" si="21"/>
        <v>6</v>
      </c>
      <c r="J187" s="205" t="str">
        <f t="shared" ca="1" si="21"/>
        <v/>
      </c>
      <c r="K187" s="205" t="str">
        <f t="shared" ca="1" si="21"/>
        <v/>
      </c>
      <c r="L187" s="205" t="str">
        <f t="shared" ca="1" si="21"/>
        <v/>
      </c>
      <c r="M187" s="205" t="str">
        <f t="shared" ca="1" si="21"/>
        <v/>
      </c>
      <c r="N187" s="205" t="str">
        <f t="shared" ca="1" si="21"/>
        <v/>
      </c>
      <c r="O187" s="205" t="str">
        <f t="shared" ca="1" si="21"/>
        <v/>
      </c>
      <c r="P187" s="77">
        <f t="shared" ca="1" si="15"/>
        <v>6</v>
      </c>
      <c r="Q187" s="201"/>
    </row>
    <row r="188" spans="1:17" ht="15" customHeight="1">
      <c r="A188" s="221">
        <v>286</v>
      </c>
      <c r="B188" s="222" t="s">
        <v>372</v>
      </c>
      <c r="C188" s="223" t="s">
        <v>373</v>
      </c>
      <c r="D188" s="224" t="s">
        <v>37</v>
      </c>
      <c r="E188" s="276">
        <v>35966</v>
      </c>
      <c r="F188" s="225" t="s">
        <v>118</v>
      </c>
      <c r="G188" s="227" t="str">
        <f>REPLACE(CHOOSE(MATCH(YEAR($Q$1-E188)-1900,{8;9;10;11;12;14;16;18}),"P 1","P 2","B 1","B 2","M","C","J","S"),2,1,F188)</f>
        <v>CG</v>
      </c>
      <c r="H188" s="205" t="str">
        <f t="shared" ca="1" si="21"/>
        <v/>
      </c>
      <c r="I188" s="205">
        <f t="shared" ca="1" si="21"/>
        <v>3</v>
      </c>
      <c r="J188" s="205" t="str">
        <f t="shared" ca="1" si="21"/>
        <v/>
      </c>
      <c r="K188" s="205" t="str">
        <f t="shared" ca="1" si="21"/>
        <v/>
      </c>
      <c r="L188" s="205" t="str">
        <f t="shared" ca="1" si="21"/>
        <v/>
      </c>
      <c r="M188" s="205" t="str">
        <f t="shared" ca="1" si="21"/>
        <v/>
      </c>
      <c r="N188" s="205" t="str">
        <f t="shared" ca="1" si="21"/>
        <v/>
      </c>
      <c r="O188" s="205" t="str">
        <f t="shared" ca="1" si="21"/>
        <v/>
      </c>
      <c r="P188" s="77">
        <f t="shared" ca="1" si="15"/>
        <v>3</v>
      </c>
      <c r="Q188" s="201"/>
    </row>
    <row r="189" spans="1:17" ht="15" customHeight="1">
      <c r="A189" s="221">
        <v>287</v>
      </c>
      <c r="B189" s="222" t="s">
        <v>374</v>
      </c>
      <c r="C189" s="223" t="s">
        <v>375</v>
      </c>
      <c r="D189" s="224" t="s">
        <v>37</v>
      </c>
      <c r="E189" s="276">
        <v>35806</v>
      </c>
      <c r="F189" s="225" t="s">
        <v>118</v>
      </c>
      <c r="G189" s="227" t="str">
        <f>REPLACE(CHOOSE(MATCH(YEAR($Q$1-E189)-1900,{8;9;10;11;12;14;16;18}),"P 1","P 2","B 1","B 2","M","C","J","S"),2,1,F189)</f>
        <v>CG</v>
      </c>
      <c r="H189" s="205" t="str">
        <f t="shared" ca="1" si="21"/>
        <v/>
      </c>
      <c r="I189" s="205">
        <f t="shared" ca="1" si="21"/>
        <v>25</v>
      </c>
      <c r="J189" s="205" t="str">
        <f t="shared" ca="1" si="21"/>
        <v/>
      </c>
      <c r="K189" s="205" t="str">
        <f t="shared" ca="1" si="21"/>
        <v/>
      </c>
      <c r="L189" s="205" t="str">
        <f t="shared" ca="1" si="21"/>
        <v/>
      </c>
      <c r="M189" s="205" t="str">
        <f t="shared" ca="1" si="21"/>
        <v/>
      </c>
      <c r="N189" s="205" t="str">
        <f t="shared" ca="1" si="21"/>
        <v/>
      </c>
      <c r="O189" s="205" t="str">
        <f t="shared" ca="1" si="21"/>
        <v/>
      </c>
      <c r="P189" s="77">
        <f t="shared" ca="1" si="15"/>
        <v>25</v>
      </c>
      <c r="Q189" s="201"/>
    </row>
    <row r="190" spans="1:17" ht="15" customHeight="1">
      <c r="A190" s="221">
        <v>288</v>
      </c>
      <c r="B190" s="222" t="s">
        <v>758</v>
      </c>
      <c r="C190" s="223" t="s">
        <v>759</v>
      </c>
      <c r="D190" s="224" t="s">
        <v>37</v>
      </c>
      <c r="E190" s="276">
        <v>36341</v>
      </c>
      <c r="F190" s="225" t="s">
        <v>118</v>
      </c>
      <c r="G190" s="227" t="str">
        <f>REPLACE(CHOOSE(MATCH(YEAR($Q$1-E190)-1900,{8;9;10;11;12;14;16;18}),"P 1","P 2","B 1","B 2","M","C","J","S"),2,1,F190)</f>
        <v>CG</v>
      </c>
      <c r="H190" s="205" t="str">
        <f t="shared" ca="1" si="21"/>
        <v/>
      </c>
      <c r="I190" s="205">
        <f t="shared" ca="1" si="21"/>
        <v>11</v>
      </c>
      <c r="J190" s="205" t="str">
        <f t="shared" ca="1" si="21"/>
        <v/>
      </c>
      <c r="K190" s="205" t="str">
        <f t="shared" ca="1" si="21"/>
        <v/>
      </c>
      <c r="L190" s="205" t="str">
        <f t="shared" ca="1" si="21"/>
        <v/>
      </c>
      <c r="M190" s="205" t="str">
        <f t="shared" ca="1" si="21"/>
        <v/>
      </c>
      <c r="N190" s="205" t="str">
        <f t="shared" ca="1" si="21"/>
        <v/>
      </c>
      <c r="O190" s="205" t="str">
        <f t="shared" ca="1" si="21"/>
        <v/>
      </c>
      <c r="P190" s="77">
        <f t="shared" ca="1" si="15"/>
        <v>11</v>
      </c>
      <c r="Q190" s="201"/>
    </row>
    <row r="191" spans="1:17" ht="15" customHeight="1">
      <c r="A191" s="221">
        <v>289</v>
      </c>
      <c r="B191" s="222" t="s">
        <v>169</v>
      </c>
      <c r="C191" s="223" t="s">
        <v>284</v>
      </c>
      <c r="D191" s="224" t="s">
        <v>37</v>
      </c>
      <c r="E191" s="276">
        <v>35814</v>
      </c>
      <c r="F191" s="225" t="s">
        <v>118</v>
      </c>
      <c r="G191" s="227" t="str">
        <f>REPLACE(CHOOSE(MATCH(YEAR($Q$1-E191)-1900,{8;9;10;11;12;14;16;18}),"P 1","P 2","B 1","B 2","M","C","J","S"),2,1,F191)</f>
        <v>CG</v>
      </c>
      <c r="H191" s="205" t="str">
        <f t="shared" ca="1" si="21"/>
        <v/>
      </c>
      <c r="I191" s="205">
        <f t="shared" ca="1" si="21"/>
        <v>14</v>
      </c>
      <c r="J191" s="205" t="str">
        <f t="shared" ca="1" si="21"/>
        <v/>
      </c>
      <c r="K191" s="205" t="str">
        <f t="shared" ca="1" si="21"/>
        <v/>
      </c>
      <c r="L191" s="205" t="str">
        <f t="shared" ca="1" si="21"/>
        <v/>
      </c>
      <c r="M191" s="205" t="str">
        <f t="shared" ca="1" si="21"/>
        <v/>
      </c>
      <c r="N191" s="205" t="str">
        <f t="shared" ca="1" si="21"/>
        <v/>
      </c>
      <c r="O191" s="205" t="str">
        <f t="shared" ca="1" si="21"/>
        <v/>
      </c>
      <c r="P191" s="77">
        <f t="shared" ca="1" si="15"/>
        <v>14</v>
      </c>
      <c r="Q191" s="201"/>
    </row>
    <row r="192" spans="1:17" ht="15" customHeight="1">
      <c r="A192" s="221">
        <v>290</v>
      </c>
      <c r="B192" s="222" t="s">
        <v>376</v>
      </c>
      <c r="C192" s="223" t="s">
        <v>377</v>
      </c>
      <c r="D192" s="224" t="s">
        <v>37</v>
      </c>
      <c r="E192" s="276">
        <v>35993</v>
      </c>
      <c r="F192" s="225" t="s">
        <v>118</v>
      </c>
      <c r="G192" s="227" t="str">
        <f>REPLACE(CHOOSE(MATCH(YEAR($Q$1-E192)-1900,{8;9;10;11;12;14;16;18}),"P 1","P 2","B 1","B 2","M","C","J","S"),2,1,F192)</f>
        <v>CG</v>
      </c>
      <c r="H192" s="205" t="str">
        <f t="shared" ref="H192:O201" ca="1" si="22">IFERROR(INDEX(INDIRECT("'"&amp;H$1&amp;"'!A:A"),MATCH($A192,INDIRECT("'"&amp;H$1&amp;"'!B:B"),0)),"")</f>
        <v/>
      </c>
      <c r="I192" s="205">
        <f t="shared" ca="1" si="22"/>
        <v>16</v>
      </c>
      <c r="J192" s="205" t="str">
        <f t="shared" ca="1" si="22"/>
        <v/>
      </c>
      <c r="K192" s="205" t="str">
        <f t="shared" ca="1" si="22"/>
        <v/>
      </c>
      <c r="L192" s="205" t="str">
        <f t="shared" ca="1" si="22"/>
        <v/>
      </c>
      <c r="M192" s="205" t="str">
        <f t="shared" ca="1" si="22"/>
        <v/>
      </c>
      <c r="N192" s="205" t="str">
        <f t="shared" ca="1" si="22"/>
        <v/>
      </c>
      <c r="O192" s="205" t="str">
        <f t="shared" ca="1" si="22"/>
        <v/>
      </c>
      <c r="P192" s="77">
        <f t="shared" ca="1" si="15"/>
        <v>16</v>
      </c>
      <c r="Q192" s="201"/>
    </row>
    <row r="193" spans="1:17" ht="15" customHeight="1">
      <c r="A193" s="221">
        <v>291</v>
      </c>
      <c r="B193" s="222" t="s">
        <v>93</v>
      </c>
      <c r="C193" s="223" t="s">
        <v>378</v>
      </c>
      <c r="D193" s="224" t="s">
        <v>37</v>
      </c>
      <c r="E193" s="276">
        <v>35899</v>
      </c>
      <c r="F193" s="225" t="s">
        <v>118</v>
      </c>
      <c r="G193" s="227" t="str">
        <f>REPLACE(CHOOSE(MATCH(YEAR($Q$1-E193)-1900,{8;9;10;11;12;14;16;18}),"P 1","P 2","B 1","B 2","M","C","J","S"),2,1,F193)</f>
        <v>CG</v>
      </c>
      <c r="H193" s="205" t="str">
        <f t="shared" ca="1" si="22"/>
        <v/>
      </c>
      <c r="I193" s="205">
        <f t="shared" ca="1" si="22"/>
        <v>24</v>
      </c>
      <c r="J193" s="205" t="str">
        <f t="shared" ca="1" si="22"/>
        <v/>
      </c>
      <c r="K193" s="205" t="str">
        <f t="shared" ca="1" si="22"/>
        <v/>
      </c>
      <c r="L193" s="205" t="str">
        <f t="shared" ca="1" si="22"/>
        <v/>
      </c>
      <c r="M193" s="205" t="str">
        <f t="shared" ca="1" si="22"/>
        <v/>
      </c>
      <c r="N193" s="205" t="str">
        <f t="shared" ca="1" si="22"/>
        <v/>
      </c>
      <c r="O193" s="205" t="str">
        <f t="shared" ca="1" si="22"/>
        <v/>
      </c>
      <c r="P193" s="77">
        <f t="shared" ca="1" si="15"/>
        <v>24</v>
      </c>
      <c r="Q193" s="201"/>
    </row>
    <row r="194" spans="1:17" ht="15" customHeight="1">
      <c r="A194" s="221">
        <v>292</v>
      </c>
      <c r="B194" s="222" t="s">
        <v>379</v>
      </c>
      <c r="C194" s="223" t="s">
        <v>380</v>
      </c>
      <c r="D194" s="224" t="s">
        <v>37</v>
      </c>
      <c r="E194" s="276">
        <v>35613</v>
      </c>
      <c r="F194" s="225" t="s">
        <v>118</v>
      </c>
      <c r="G194" s="227" t="str">
        <f>REPLACE(CHOOSE(MATCH(YEAR($Q$1-E194)-1900,{8;9;10;11;12;14;16;18}),"P 1","P 2","B 1","B 2","M","C","J","S"),2,1,F194)</f>
        <v>JG</v>
      </c>
      <c r="H194" s="205" t="str">
        <f t="shared" ca="1" si="22"/>
        <v/>
      </c>
      <c r="I194" s="205" t="str">
        <f t="shared" ca="1" si="22"/>
        <v/>
      </c>
      <c r="J194" s="205" t="str">
        <f t="shared" ca="1" si="22"/>
        <v/>
      </c>
      <c r="K194" s="205" t="str">
        <f t="shared" ca="1" si="22"/>
        <v/>
      </c>
      <c r="L194" s="205" t="str">
        <f t="shared" ca="1" si="22"/>
        <v/>
      </c>
      <c r="M194" s="205" t="str">
        <f t="shared" ca="1" si="22"/>
        <v/>
      </c>
      <c r="N194" s="205" t="str">
        <f t="shared" ca="1" si="22"/>
        <v/>
      </c>
      <c r="O194" s="205" t="str">
        <f t="shared" ca="1" si="22"/>
        <v/>
      </c>
      <c r="P194" s="77" t="str">
        <f t="shared" ref="P194:P257" ca="1" si="23">IF(SUM(H194:O194)=0,"",SUM(H194:O194))</f>
        <v/>
      </c>
      <c r="Q194" s="201"/>
    </row>
    <row r="195" spans="1:17" ht="15" customHeight="1">
      <c r="A195" s="221">
        <v>293</v>
      </c>
      <c r="B195" s="222" t="s">
        <v>381</v>
      </c>
      <c r="C195" s="223" t="s">
        <v>382</v>
      </c>
      <c r="D195" s="224" t="s">
        <v>37</v>
      </c>
      <c r="E195" s="276">
        <v>35423</v>
      </c>
      <c r="F195" s="225" t="s">
        <v>118</v>
      </c>
      <c r="G195" s="227" t="str">
        <f>REPLACE(CHOOSE(MATCH(YEAR($Q$1-E195)-1900,{8;9;10;11;12;14;16;18}),"P 1","P 2","B 1","B 2","M","C","J","S"),2,1,F195)</f>
        <v>JG</v>
      </c>
      <c r="H195" s="205" t="str">
        <f t="shared" ca="1" si="22"/>
        <v/>
      </c>
      <c r="I195" s="205">
        <f t="shared" ca="1" si="22"/>
        <v>12</v>
      </c>
      <c r="J195" s="205" t="str">
        <f t="shared" ca="1" si="22"/>
        <v/>
      </c>
      <c r="K195" s="205" t="str">
        <f t="shared" ca="1" si="22"/>
        <v/>
      </c>
      <c r="L195" s="205" t="str">
        <f t="shared" ca="1" si="22"/>
        <v/>
      </c>
      <c r="M195" s="205" t="str">
        <f t="shared" ca="1" si="22"/>
        <v/>
      </c>
      <c r="N195" s="205" t="str">
        <f t="shared" ca="1" si="22"/>
        <v/>
      </c>
      <c r="O195" s="205" t="str">
        <f t="shared" ca="1" si="22"/>
        <v/>
      </c>
      <c r="P195" s="77">
        <f t="shared" ca="1" si="23"/>
        <v>12</v>
      </c>
      <c r="Q195" s="201"/>
    </row>
    <row r="196" spans="1:17" ht="15" customHeight="1">
      <c r="A196" s="221">
        <v>294</v>
      </c>
      <c r="B196" s="222" t="s">
        <v>49</v>
      </c>
      <c r="C196" s="223" t="s">
        <v>383</v>
      </c>
      <c r="D196" s="224" t="s">
        <v>37</v>
      </c>
      <c r="E196" s="276">
        <v>35309</v>
      </c>
      <c r="F196" s="225" t="s">
        <v>118</v>
      </c>
      <c r="G196" s="227" t="str">
        <f>REPLACE(CHOOSE(MATCH(YEAR($Q$1-E196)-1900,{8;9;10;11;12;14;16;18}),"P 1","P 2","B 1","B 2","M","C","J","S"),2,1,F196)</f>
        <v>JG</v>
      </c>
      <c r="H196" s="205" t="str">
        <f t="shared" ca="1" si="22"/>
        <v/>
      </c>
      <c r="I196" s="205">
        <f t="shared" ca="1" si="22"/>
        <v>22</v>
      </c>
      <c r="J196" s="205" t="str">
        <f t="shared" ca="1" si="22"/>
        <v/>
      </c>
      <c r="K196" s="205" t="str">
        <f t="shared" ca="1" si="22"/>
        <v/>
      </c>
      <c r="L196" s="205" t="str">
        <f t="shared" ca="1" si="22"/>
        <v/>
      </c>
      <c r="M196" s="205" t="str">
        <f t="shared" ca="1" si="22"/>
        <v/>
      </c>
      <c r="N196" s="205" t="str">
        <f t="shared" ca="1" si="22"/>
        <v/>
      </c>
      <c r="O196" s="205" t="str">
        <f t="shared" ca="1" si="22"/>
        <v/>
      </c>
      <c r="P196" s="77">
        <f t="shared" ca="1" si="23"/>
        <v>22</v>
      </c>
      <c r="Q196" s="201"/>
    </row>
    <row r="197" spans="1:17" ht="15" customHeight="1">
      <c r="A197" s="221">
        <v>295</v>
      </c>
      <c r="B197" s="222" t="s">
        <v>384</v>
      </c>
      <c r="C197" s="223" t="s">
        <v>385</v>
      </c>
      <c r="D197" s="224" t="s">
        <v>37</v>
      </c>
      <c r="E197" s="276">
        <v>35332</v>
      </c>
      <c r="F197" s="225" t="s">
        <v>118</v>
      </c>
      <c r="G197" s="227" t="str">
        <f>REPLACE(CHOOSE(MATCH(YEAR($Q$1-E197)-1900,{8;9;10;11;12;14;16;18}),"P 1","P 2","B 1","B 2","M","C","J","S"),2,1,F197)</f>
        <v>JG</v>
      </c>
      <c r="H197" s="205" t="str">
        <f t="shared" ca="1" si="22"/>
        <v/>
      </c>
      <c r="I197" s="205" t="str">
        <f t="shared" ca="1" si="22"/>
        <v/>
      </c>
      <c r="J197" s="205" t="str">
        <f t="shared" ca="1" si="22"/>
        <v/>
      </c>
      <c r="K197" s="205" t="str">
        <f t="shared" ca="1" si="22"/>
        <v/>
      </c>
      <c r="L197" s="205" t="str">
        <f t="shared" ca="1" si="22"/>
        <v/>
      </c>
      <c r="M197" s="205" t="str">
        <f t="shared" ca="1" si="22"/>
        <v/>
      </c>
      <c r="N197" s="205" t="str">
        <f t="shared" ca="1" si="22"/>
        <v/>
      </c>
      <c r="O197" s="205" t="str">
        <f t="shared" ca="1" si="22"/>
        <v/>
      </c>
      <c r="P197" s="77" t="str">
        <f t="shared" ca="1" si="23"/>
        <v/>
      </c>
      <c r="Q197" s="201"/>
    </row>
    <row r="198" spans="1:17" ht="15" customHeight="1">
      <c r="A198" s="221">
        <v>296</v>
      </c>
      <c r="B198" s="222" t="s">
        <v>386</v>
      </c>
      <c r="C198" s="223" t="s">
        <v>387</v>
      </c>
      <c r="D198" s="224" t="s">
        <v>37</v>
      </c>
      <c r="E198" s="276">
        <v>35458</v>
      </c>
      <c r="F198" s="225" t="s">
        <v>118</v>
      </c>
      <c r="G198" s="227" t="str">
        <f>REPLACE(CHOOSE(MATCH(YEAR($Q$1-E198)-1900,{8;9;10;11;12;14;16;18}),"P 1","P 2","B 1","B 2","M","C","J","S"),2,1,F198)</f>
        <v>JG</v>
      </c>
      <c r="H198" s="205" t="str">
        <f t="shared" ca="1" si="22"/>
        <v/>
      </c>
      <c r="I198" s="205">
        <f t="shared" ca="1" si="22"/>
        <v>21</v>
      </c>
      <c r="J198" s="205" t="str">
        <f t="shared" ca="1" si="22"/>
        <v/>
      </c>
      <c r="K198" s="205" t="str">
        <f t="shared" ca="1" si="22"/>
        <v/>
      </c>
      <c r="L198" s="205" t="str">
        <f t="shared" ca="1" si="22"/>
        <v/>
      </c>
      <c r="M198" s="205" t="str">
        <f t="shared" ca="1" si="22"/>
        <v/>
      </c>
      <c r="N198" s="205" t="str">
        <f t="shared" ca="1" si="22"/>
        <v/>
      </c>
      <c r="O198" s="205" t="str">
        <f t="shared" ca="1" si="22"/>
        <v/>
      </c>
      <c r="P198" s="77">
        <f t="shared" ca="1" si="23"/>
        <v>21</v>
      </c>
      <c r="Q198" s="201"/>
    </row>
    <row r="199" spans="1:17" ht="15" customHeight="1">
      <c r="A199" s="221">
        <v>297</v>
      </c>
      <c r="B199" s="222" t="s">
        <v>227</v>
      </c>
      <c r="C199" s="223" t="s">
        <v>388</v>
      </c>
      <c r="D199" s="224" t="s">
        <v>37</v>
      </c>
      <c r="E199" s="276">
        <v>35618</v>
      </c>
      <c r="F199" s="225" t="s">
        <v>118</v>
      </c>
      <c r="G199" s="227" t="str">
        <f>REPLACE(CHOOSE(MATCH(YEAR($Q$1-E199)-1900,{8;9;10;11;12;14;16;18}),"P 1","P 2","B 1","B 2","M","C","J","S"),2,1,F199)</f>
        <v>JG</v>
      </c>
      <c r="H199" s="205" t="str">
        <f t="shared" ca="1" si="22"/>
        <v/>
      </c>
      <c r="I199" s="205" t="str">
        <f t="shared" ca="1" si="22"/>
        <v/>
      </c>
      <c r="J199" s="205" t="str">
        <f t="shared" ca="1" si="22"/>
        <v/>
      </c>
      <c r="K199" s="205" t="str">
        <f t="shared" ca="1" si="22"/>
        <v/>
      </c>
      <c r="L199" s="205" t="str">
        <f t="shared" ca="1" si="22"/>
        <v/>
      </c>
      <c r="M199" s="205" t="str">
        <f t="shared" ca="1" si="22"/>
        <v/>
      </c>
      <c r="N199" s="205" t="str">
        <f t="shared" ca="1" si="22"/>
        <v/>
      </c>
      <c r="O199" s="205" t="str">
        <f t="shared" ca="1" si="22"/>
        <v/>
      </c>
      <c r="P199" s="77" t="str">
        <f t="shared" ca="1" si="23"/>
        <v/>
      </c>
      <c r="Q199" s="201"/>
    </row>
    <row r="200" spans="1:17" ht="15" customHeight="1">
      <c r="A200" s="221">
        <v>298</v>
      </c>
      <c r="B200" s="222" t="s">
        <v>181</v>
      </c>
      <c r="C200" s="223" t="s">
        <v>389</v>
      </c>
      <c r="D200" s="224" t="s">
        <v>37</v>
      </c>
      <c r="E200" s="276">
        <v>35406</v>
      </c>
      <c r="F200" s="225" t="s">
        <v>118</v>
      </c>
      <c r="G200" s="227" t="str">
        <f>REPLACE(CHOOSE(MATCH(YEAR($Q$1-E200)-1900,{8;9;10;11;12;14;16;18}),"P 1","P 2","B 1","B 2","M","C","J","S"),2,1,F200)</f>
        <v>JG</v>
      </c>
      <c r="H200" s="205" t="str">
        <f t="shared" ca="1" si="22"/>
        <v/>
      </c>
      <c r="I200" s="205" t="str">
        <f t="shared" ca="1" si="22"/>
        <v/>
      </c>
      <c r="J200" s="205" t="str">
        <f t="shared" ca="1" si="22"/>
        <v/>
      </c>
      <c r="K200" s="205" t="str">
        <f t="shared" ca="1" si="22"/>
        <v/>
      </c>
      <c r="L200" s="205" t="str">
        <f t="shared" ca="1" si="22"/>
        <v/>
      </c>
      <c r="M200" s="205" t="str">
        <f t="shared" ca="1" si="22"/>
        <v/>
      </c>
      <c r="N200" s="205" t="str">
        <f t="shared" ca="1" si="22"/>
        <v/>
      </c>
      <c r="O200" s="205" t="str">
        <f t="shared" ca="1" si="22"/>
        <v/>
      </c>
      <c r="P200" s="77" t="str">
        <f t="shared" ca="1" si="23"/>
        <v/>
      </c>
      <c r="Q200" s="201"/>
    </row>
    <row r="201" spans="1:17" ht="15" customHeight="1">
      <c r="A201" s="221">
        <v>299</v>
      </c>
      <c r="B201" s="222" t="s">
        <v>390</v>
      </c>
      <c r="C201" s="223" t="s">
        <v>391</v>
      </c>
      <c r="D201" s="224" t="s">
        <v>37</v>
      </c>
      <c r="E201" s="276">
        <v>35724</v>
      </c>
      <c r="F201" s="225" t="s">
        <v>118</v>
      </c>
      <c r="G201" s="227" t="str">
        <f>REPLACE(CHOOSE(MATCH(YEAR($Q$1-E201)-1900,{8;9;10;11;12;14;16;18}),"P 1","P 2","B 1","B 2","M","C","J","S"),2,1,F201)</f>
        <v>JG</v>
      </c>
      <c r="H201" s="205" t="str">
        <f t="shared" ca="1" si="22"/>
        <v/>
      </c>
      <c r="I201" s="205" t="str">
        <f t="shared" ca="1" si="22"/>
        <v/>
      </c>
      <c r="J201" s="205" t="str">
        <f t="shared" ca="1" si="22"/>
        <v/>
      </c>
      <c r="K201" s="205" t="str">
        <f t="shared" ca="1" si="22"/>
        <v/>
      </c>
      <c r="L201" s="205" t="str">
        <f t="shared" ca="1" si="22"/>
        <v/>
      </c>
      <c r="M201" s="205" t="str">
        <f t="shared" ca="1" si="22"/>
        <v/>
      </c>
      <c r="N201" s="205" t="str">
        <f t="shared" ca="1" si="22"/>
        <v/>
      </c>
      <c r="O201" s="205" t="str">
        <f t="shared" ca="1" si="22"/>
        <v/>
      </c>
      <c r="P201" s="77" t="str">
        <f t="shared" ca="1" si="23"/>
        <v/>
      </c>
      <c r="Q201" s="201"/>
    </row>
    <row r="202" spans="1:17" ht="15" customHeight="1">
      <c r="A202" s="253">
        <v>300</v>
      </c>
      <c r="B202" s="254" t="s">
        <v>721</v>
      </c>
      <c r="C202" s="254" t="s">
        <v>392</v>
      </c>
      <c r="D202" s="255" t="s">
        <v>88</v>
      </c>
      <c r="E202" s="256">
        <v>37670</v>
      </c>
      <c r="F202" s="257" t="s">
        <v>15</v>
      </c>
      <c r="G202" s="37" t="str">
        <f>REPLACE(CHOOSE(MATCH(YEAR($Q$1-E202)-1900,{8;9;10;11;12;14;16;18}),"P 1","P 2","B 1","B 2","M","C","J","S"),2,1,F202)</f>
        <v>BF1</v>
      </c>
      <c r="H202" s="205" t="str">
        <f t="shared" ref="H202:O211" ca="1" si="24">IFERROR(INDEX(INDIRECT("'"&amp;H$1&amp;"'!A:A"),MATCH($A202,INDIRECT("'"&amp;H$1&amp;"'!B:B"),0)),"")</f>
        <v/>
      </c>
      <c r="I202" s="205" t="str">
        <f t="shared" ca="1" si="24"/>
        <v/>
      </c>
      <c r="J202" s="205" t="str">
        <f t="shared" ca="1" si="24"/>
        <v/>
      </c>
      <c r="K202" s="205" t="str">
        <f t="shared" ca="1" si="24"/>
        <v/>
      </c>
      <c r="L202" s="205" t="str">
        <f t="shared" ca="1" si="24"/>
        <v/>
      </c>
      <c r="M202" s="205" t="str">
        <f t="shared" ca="1" si="24"/>
        <v/>
      </c>
      <c r="N202" s="205" t="str">
        <f t="shared" ca="1" si="24"/>
        <v/>
      </c>
      <c r="O202" s="205" t="str">
        <f t="shared" ca="1" si="24"/>
        <v/>
      </c>
      <c r="P202" s="77" t="str">
        <f t="shared" ca="1" si="23"/>
        <v/>
      </c>
      <c r="Q202" s="201"/>
    </row>
    <row r="203" spans="1:17" ht="15" customHeight="1">
      <c r="A203" s="253">
        <v>301</v>
      </c>
      <c r="B203" s="258" t="s">
        <v>126</v>
      </c>
      <c r="C203" s="258" t="s">
        <v>393</v>
      </c>
      <c r="D203" s="255" t="s">
        <v>88</v>
      </c>
      <c r="E203" s="256">
        <v>37844</v>
      </c>
      <c r="F203" s="257" t="s">
        <v>15</v>
      </c>
      <c r="G203" s="37" t="str">
        <f>REPLACE(CHOOSE(MATCH(YEAR($Q$1-E203)-1900,{8;9;10;11;12;14;16;18}),"P 1","P 2","B 1","B 2","M","C","J","S"),2,1,F203)</f>
        <v>BF1</v>
      </c>
      <c r="H203" s="205" t="str">
        <f t="shared" ca="1" si="24"/>
        <v/>
      </c>
      <c r="I203" s="205" t="str">
        <f t="shared" ca="1" si="24"/>
        <v/>
      </c>
      <c r="J203" s="205" t="str">
        <f t="shared" ca="1" si="24"/>
        <v/>
      </c>
      <c r="K203" s="205" t="str">
        <f t="shared" ca="1" si="24"/>
        <v/>
      </c>
      <c r="L203" s="205" t="str">
        <f t="shared" ca="1" si="24"/>
        <v/>
      </c>
      <c r="M203" s="205" t="str">
        <f t="shared" ca="1" si="24"/>
        <v/>
      </c>
      <c r="N203" s="205">
        <f t="shared" ca="1" si="24"/>
        <v>11</v>
      </c>
      <c r="O203" s="205" t="str">
        <f t="shared" ca="1" si="24"/>
        <v/>
      </c>
      <c r="P203" s="77">
        <f t="shared" ca="1" si="23"/>
        <v>11</v>
      </c>
      <c r="Q203" s="201"/>
    </row>
    <row r="204" spans="1:17" ht="15" customHeight="1">
      <c r="A204" s="253">
        <v>302</v>
      </c>
      <c r="B204" s="258" t="s">
        <v>72</v>
      </c>
      <c r="C204" s="258" t="s">
        <v>394</v>
      </c>
      <c r="D204" s="255" t="s">
        <v>88</v>
      </c>
      <c r="E204" s="259">
        <v>37716</v>
      </c>
      <c r="F204" s="257" t="s">
        <v>15</v>
      </c>
      <c r="G204" s="37" t="str">
        <f>REPLACE(CHOOSE(MATCH(YEAR($Q$1-E204)-1900,{8;9;10;11;12;14;16;18}),"P 1","P 2","B 1","B 2","M","C","J","S"),2,1,F204)</f>
        <v>BF1</v>
      </c>
      <c r="H204" s="205" t="str">
        <f t="shared" ca="1" si="24"/>
        <v/>
      </c>
      <c r="I204" s="205" t="str">
        <f t="shared" ca="1" si="24"/>
        <v/>
      </c>
      <c r="J204" s="205" t="str">
        <f t="shared" ca="1" si="24"/>
        <v/>
      </c>
      <c r="K204" s="205" t="str">
        <f t="shared" ca="1" si="24"/>
        <v/>
      </c>
      <c r="L204" s="205" t="str">
        <f t="shared" ca="1" si="24"/>
        <v/>
      </c>
      <c r="M204" s="205" t="str">
        <f t="shared" ca="1" si="24"/>
        <v/>
      </c>
      <c r="N204" s="205">
        <f t="shared" ca="1" si="24"/>
        <v>21</v>
      </c>
      <c r="O204" s="205" t="str">
        <f t="shared" ca="1" si="24"/>
        <v/>
      </c>
      <c r="P204" s="77">
        <f t="shared" ca="1" si="23"/>
        <v>21</v>
      </c>
      <c r="Q204" s="201"/>
    </row>
    <row r="205" spans="1:17" ht="15" customHeight="1">
      <c r="A205" s="253">
        <v>303</v>
      </c>
      <c r="B205" s="258" t="s">
        <v>139</v>
      </c>
      <c r="C205" s="258" t="s">
        <v>400</v>
      </c>
      <c r="D205" s="255" t="s">
        <v>88</v>
      </c>
      <c r="E205" s="260">
        <v>37975</v>
      </c>
      <c r="F205" s="261" t="s">
        <v>15</v>
      </c>
      <c r="G205" s="37" t="str">
        <f>REPLACE(CHOOSE(MATCH(YEAR($Q$1-E205)-1900,{8;9;10;11;12;14;16;18}),"P 1","P 2","B 1","B 2","M","C","J","S"),2,1,F205)</f>
        <v>BF1</v>
      </c>
      <c r="H205" s="205" t="str">
        <f t="shared" ca="1" si="24"/>
        <v/>
      </c>
      <c r="I205" s="205" t="str">
        <f t="shared" ca="1" si="24"/>
        <v/>
      </c>
      <c r="J205" s="205" t="str">
        <f t="shared" ca="1" si="24"/>
        <v/>
      </c>
      <c r="K205" s="205" t="str">
        <f t="shared" ca="1" si="24"/>
        <v/>
      </c>
      <c r="L205" s="205" t="str">
        <f t="shared" ca="1" si="24"/>
        <v/>
      </c>
      <c r="M205" s="205" t="str">
        <f t="shared" ca="1" si="24"/>
        <v/>
      </c>
      <c r="N205" s="205">
        <f t="shared" ca="1" si="24"/>
        <v>5</v>
      </c>
      <c r="O205" s="205" t="str">
        <f t="shared" ca="1" si="24"/>
        <v/>
      </c>
      <c r="P205" s="77">
        <f t="shared" ca="1" si="23"/>
        <v>5</v>
      </c>
      <c r="Q205" s="201"/>
    </row>
    <row r="206" spans="1:17" ht="15" customHeight="1">
      <c r="A206" s="253">
        <v>304</v>
      </c>
      <c r="B206" s="258" t="s">
        <v>401</v>
      </c>
      <c r="C206" s="258" t="s">
        <v>402</v>
      </c>
      <c r="D206" s="255" t="s">
        <v>88</v>
      </c>
      <c r="E206" s="260">
        <v>37778</v>
      </c>
      <c r="F206" s="261" t="s">
        <v>15</v>
      </c>
      <c r="G206" s="37" t="str">
        <f>REPLACE(CHOOSE(MATCH(YEAR($Q$1-E206)-1900,{8;9;10;11;12;14;16;18}),"P 1","P 2","B 1","B 2","M","C","J","S"),2,1,F206)</f>
        <v>BF1</v>
      </c>
      <c r="H206" s="205" t="str">
        <f t="shared" ca="1" si="24"/>
        <v/>
      </c>
      <c r="I206" s="205" t="str">
        <f t="shared" ca="1" si="24"/>
        <v/>
      </c>
      <c r="J206" s="205" t="str">
        <f t="shared" ca="1" si="24"/>
        <v/>
      </c>
      <c r="K206" s="205" t="str">
        <f t="shared" ca="1" si="24"/>
        <v/>
      </c>
      <c r="L206" s="205" t="str">
        <f t="shared" ca="1" si="24"/>
        <v/>
      </c>
      <c r="M206" s="205" t="str">
        <f t="shared" ca="1" si="24"/>
        <v/>
      </c>
      <c r="N206" s="205">
        <f t="shared" ca="1" si="24"/>
        <v>26</v>
      </c>
      <c r="O206" s="205" t="str">
        <f t="shared" ca="1" si="24"/>
        <v/>
      </c>
      <c r="P206" s="77">
        <f t="shared" ca="1" si="23"/>
        <v>26</v>
      </c>
      <c r="Q206" s="201"/>
    </row>
    <row r="207" spans="1:17" ht="15" customHeight="1">
      <c r="A207" s="253">
        <v>305</v>
      </c>
      <c r="B207" s="258" t="s">
        <v>403</v>
      </c>
      <c r="C207" s="258" t="s">
        <v>404</v>
      </c>
      <c r="D207" s="255" t="s">
        <v>88</v>
      </c>
      <c r="E207" s="260">
        <v>37646</v>
      </c>
      <c r="F207" s="261" t="s">
        <v>15</v>
      </c>
      <c r="G207" s="37" t="str">
        <f>REPLACE(CHOOSE(MATCH(YEAR($Q$1-E207)-1900,{8;9;10;11;12;14;16;18}),"P 1","P 2","B 1","B 2","M","C","J","S"),2,1,F207)</f>
        <v>BF1</v>
      </c>
      <c r="H207" s="205" t="str">
        <f t="shared" ca="1" si="24"/>
        <v/>
      </c>
      <c r="I207" s="205" t="str">
        <f t="shared" ca="1" si="24"/>
        <v/>
      </c>
      <c r="J207" s="205" t="str">
        <f t="shared" ca="1" si="24"/>
        <v/>
      </c>
      <c r="K207" s="205" t="str">
        <f t="shared" ca="1" si="24"/>
        <v/>
      </c>
      <c r="L207" s="205" t="str">
        <f t="shared" ca="1" si="24"/>
        <v/>
      </c>
      <c r="M207" s="205" t="str">
        <f t="shared" ca="1" si="24"/>
        <v/>
      </c>
      <c r="N207" s="205">
        <f t="shared" ca="1" si="24"/>
        <v>9</v>
      </c>
      <c r="O207" s="205" t="str">
        <f t="shared" ca="1" si="24"/>
        <v/>
      </c>
      <c r="P207" s="77">
        <f t="shared" ca="1" si="23"/>
        <v>9</v>
      </c>
      <c r="Q207" s="201"/>
    </row>
    <row r="208" spans="1:17" ht="15" customHeight="1">
      <c r="A208" s="253">
        <v>306</v>
      </c>
      <c r="B208" s="258" t="s">
        <v>137</v>
      </c>
      <c r="C208" s="258" t="s">
        <v>405</v>
      </c>
      <c r="D208" s="262" t="s">
        <v>88</v>
      </c>
      <c r="E208" s="260">
        <v>37980</v>
      </c>
      <c r="F208" s="261" t="s">
        <v>15</v>
      </c>
      <c r="G208" s="37" t="str">
        <f>REPLACE(CHOOSE(MATCH(YEAR($Q$1-E208)-1900,{8;9;10;11;12;14;16;18}),"P 1","P 2","B 1","B 2","M","C","J","S"),2,1,F208)</f>
        <v>BF1</v>
      </c>
      <c r="H208" s="205" t="str">
        <f t="shared" ca="1" si="24"/>
        <v/>
      </c>
      <c r="I208" s="205" t="str">
        <f t="shared" ca="1" si="24"/>
        <v/>
      </c>
      <c r="J208" s="205" t="str">
        <f t="shared" ca="1" si="24"/>
        <v/>
      </c>
      <c r="K208" s="205" t="str">
        <f t="shared" ca="1" si="24"/>
        <v/>
      </c>
      <c r="L208" s="205" t="str">
        <f t="shared" ca="1" si="24"/>
        <v/>
      </c>
      <c r="M208" s="205" t="str">
        <f t="shared" ca="1" si="24"/>
        <v/>
      </c>
      <c r="N208" s="205">
        <f t="shared" ca="1" si="24"/>
        <v>24</v>
      </c>
      <c r="O208" s="205" t="str">
        <f t="shared" ca="1" si="24"/>
        <v/>
      </c>
      <c r="P208" s="77">
        <f t="shared" ca="1" si="23"/>
        <v>24</v>
      </c>
      <c r="Q208" s="201"/>
    </row>
    <row r="209" spans="1:17" ht="15" customHeight="1">
      <c r="A209" s="253">
        <v>307</v>
      </c>
      <c r="B209" s="258" t="s">
        <v>157</v>
      </c>
      <c r="C209" s="258" t="s">
        <v>406</v>
      </c>
      <c r="D209" s="262" t="s">
        <v>88</v>
      </c>
      <c r="E209" s="260">
        <v>37795</v>
      </c>
      <c r="F209" s="261" t="s">
        <v>15</v>
      </c>
      <c r="G209" s="37" t="str">
        <f>REPLACE(CHOOSE(MATCH(YEAR($Q$1-E209)-1900,{8;9;10;11;12;14;16;18}),"P 1","P 2","B 1","B 2","M","C","J","S"),2,1,F209)</f>
        <v>BF1</v>
      </c>
      <c r="H209" s="205" t="str">
        <f t="shared" ca="1" si="24"/>
        <v/>
      </c>
      <c r="I209" s="205" t="str">
        <f t="shared" ca="1" si="24"/>
        <v/>
      </c>
      <c r="J209" s="205" t="str">
        <f t="shared" ca="1" si="24"/>
        <v/>
      </c>
      <c r="K209" s="205" t="str">
        <f t="shared" ca="1" si="24"/>
        <v/>
      </c>
      <c r="L209" s="205" t="str">
        <f t="shared" ca="1" si="24"/>
        <v/>
      </c>
      <c r="M209" s="205" t="str">
        <f t="shared" ca="1" si="24"/>
        <v/>
      </c>
      <c r="N209" s="205">
        <f t="shared" ca="1" si="24"/>
        <v>19</v>
      </c>
      <c r="O209" s="205" t="str">
        <f t="shared" ca="1" si="24"/>
        <v/>
      </c>
      <c r="P209" s="77">
        <f t="shared" ca="1" si="23"/>
        <v>19</v>
      </c>
      <c r="Q209" s="201"/>
    </row>
    <row r="210" spans="1:17" ht="15" customHeight="1">
      <c r="A210" s="253">
        <v>308</v>
      </c>
      <c r="B210" s="258" t="s">
        <v>407</v>
      </c>
      <c r="C210" s="258" t="s">
        <v>408</v>
      </c>
      <c r="D210" s="262" t="s">
        <v>88</v>
      </c>
      <c r="E210" s="260">
        <v>37756</v>
      </c>
      <c r="F210" s="261" t="s">
        <v>15</v>
      </c>
      <c r="G210" s="37" t="str">
        <f>REPLACE(CHOOSE(MATCH(YEAR($Q$1-E210)-1900,{8;9;10;11;12;14;16;18}),"P 1","P 2","B 1","B 2","M","C","J","S"),2,1,F210)</f>
        <v>BF1</v>
      </c>
      <c r="H210" s="205" t="str">
        <f t="shared" ca="1" si="24"/>
        <v/>
      </c>
      <c r="I210" s="205" t="str">
        <f t="shared" ca="1" si="24"/>
        <v/>
      </c>
      <c r="J210" s="205" t="str">
        <f t="shared" ca="1" si="24"/>
        <v/>
      </c>
      <c r="K210" s="205" t="str">
        <f t="shared" ca="1" si="24"/>
        <v/>
      </c>
      <c r="L210" s="205" t="str">
        <f t="shared" ca="1" si="24"/>
        <v/>
      </c>
      <c r="M210" s="205" t="str">
        <f t="shared" ca="1" si="24"/>
        <v/>
      </c>
      <c r="N210" s="205" t="str">
        <f t="shared" ca="1" si="24"/>
        <v/>
      </c>
      <c r="O210" s="205" t="str">
        <f t="shared" ca="1" si="24"/>
        <v/>
      </c>
      <c r="P210" s="77" t="str">
        <f t="shared" ca="1" si="23"/>
        <v/>
      </c>
      <c r="Q210" s="201"/>
    </row>
    <row r="211" spans="1:17" ht="15" customHeight="1">
      <c r="A211" s="253">
        <v>309</v>
      </c>
      <c r="B211" s="258" t="s">
        <v>170</v>
      </c>
      <c r="C211" s="258" t="s">
        <v>409</v>
      </c>
      <c r="D211" s="262" t="s">
        <v>88</v>
      </c>
      <c r="E211" s="260">
        <v>37716</v>
      </c>
      <c r="F211" s="261" t="s">
        <v>15</v>
      </c>
      <c r="G211" s="37" t="str">
        <f>REPLACE(CHOOSE(MATCH(YEAR($Q$1-E211)-1900,{8;9;10;11;12;14;16;18}),"P 1","P 2","B 1","B 2","M","C","J","S"),2,1,F211)</f>
        <v>BF1</v>
      </c>
      <c r="H211" s="205" t="str">
        <f t="shared" ca="1" si="24"/>
        <v/>
      </c>
      <c r="I211" s="205" t="str">
        <f t="shared" ca="1" si="24"/>
        <v/>
      </c>
      <c r="J211" s="205" t="str">
        <f t="shared" ca="1" si="24"/>
        <v/>
      </c>
      <c r="K211" s="205" t="str">
        <f t="shared" ca="1" si="24"/>
        <v/>
      </c>
      <c r="L211" s="205" t="str">
        <f t="shared" ca="1" si="24"/>
        <v/>
      </c>
      <c r="M211" s="205" t="str">
        <f t="shared" ca="1" si="24"/>
        <v/>
      </c>
      <c r="N211" s="205">
        <f t="shared" ca="1" si="24"/>
        <v>13</v>
      </c>
      <c r="O211" s="205" t="str">
        <f t="shared" ca="1" si="24"/>
        <v/>
      </c>
      <c r="P211" s="77">
        <f t="shared" ca="1" si="23"/>
        <v>13</v>
      </c>
      <c r="Q211" s="201"/>
    </row>
    <row r="212" spans="1:17" ht="15" customHeight="1">
      <c r="A212" s="253">
        <v>310</v>
      </c>
      <c r="B212" s="258" t="s">
        <v>410</v>
      </c>
      <c r="C212" s="258" t="s">
        <v>411</v>
      </c>
      <c r="D212" s="262" t="s">
        <v>88</v>
      </c>
      <c r="E212" s="260">
        <v>37800</v>
      </c>
      <c r="F212" s="261" t="s">
        <v>15</v>
      </c>
      <c r="G212" s="37" t="str">
        <f>REPLACE(CHOOSE(MATCH(YEAR($Q$1-E212)-1900,{8;9;10;11;12;14;16;18}),"P 1","P 2","B 1","B 2","M","C","J","S"),2,1,F212)</f>
        <v>BF1</v>
      </c>
      <c r="H212" s="205" t="str">
        <f t="shared" ref="H212:O221" ca="1" si="25">IFERROR(INDEX(INDIRECT("'"&amp;H$1&amp;"'!A:A"),MATCH($A212,INDIRECT("'"&amp;H$1&amp;"'!B:B"),0)),"")</f>
        <v/>
      </c>
      <c r="I212" s="205" t="str">
        <f t="shared" ca="1" si="25"/>
        <v/>
      </c>
      <c r="J212" s="205" t="str">
        <f t="shared" ca="1" si="25"/>
        <v/>
      </c>
      <c r="K212" s="205" t="str">
        <f t="shared" ca="1" si="25"/>
        <v/>
      </c>
      <c r="L212" s="205" t="str">
        <f t="shared" ca="1" si="25"/>
        <v/>
      </c>
      <c r="M212" s="205" t="str">
        <f t="shared" ca="1" si="25"/>
        <v/>
      </c>
      <c r="N212" s="205">
        <f t="shared" ca="1" si="25"/>
        <v>27</v>
      </c>
      <c r="O212" s="205" t="str">
        <f t="shared" ca="1" si="25"/>
        <v/>
      </c>
      <c r="P212" s="77">
        <f t="shared" ca="1" si="23"/>
        <v>27</v>
      </c>
      <c r="Q212" s="201"/>
    </row>
    <row r="213" spans="1:17" ht="15" customHeight="1">
      <c r="A213" s="253">
        <v>311</v>
      </c>
      <c r="B213" s="258" t="s">
        <v>53</v>
      </c>
      <c r="C213" s="258" t="s">
        <v>395</v>
      </c>
      <c r="D213" s="262" t="s">
        <v>88</v>
      </c>
      <c r="E213" s="260">
        <v>37663</v>
      </c>
      <c r="F213" s="272" t="s">
        <v>118</v>
      </c>
      <c r="G213" s="37" t="str">
        <f>REPLACE(CHOOSE(MATCH(YEAR($Q$1-E213)-1900,{8;9;10;11;12;14;16;18}),"P 1","P 2","B 1","B 2","M","C","J","S"),2,1,F213)</f>
        <v>BG1</v>
      </c>
      <c r="H213" s="205" t="str">
        <f t="shared" ca="1" si="25"/>
        <v/>
      </c>
      <c r="I213" s="205" t="str">
        <f t="shared" ca="1" si="25"/>
        <v/>
      </c>
      <c r="J213" s="205" t="str">
        <f t="shared" ca="1" si="25"/>
        <v/>
      </c>
      <c r="K213" s="205" t="str">
        <f t="shared" ca="1" si="25"/>
        <v/>
      </c>
      <c r="L213" s="205" t="str">
        <f t="shared" ca="1" si="25"/>
        <v/>
      </c>
      <c r="M213" s="205" t="str">
        <f t="shared" ca="1" si="25"/>
        <v/>
      </c>
      <c r="N213" s="205" t="str">
        <f t="shared" ca="1" si="25"/>
        <v/>
      </c>
      <c r="O213" s="205" t="str">
        <f t="shared" ca="1" si="25"/>
        <v/>
      </c>
      <c r="P213" s="77" t="str">
        <f t="shared" ca="1" si="23"/>
        <v/>
      </c>
      <c r="Q213" s="201"/>
    </row>
    <row r="214" spans="1:17" ht="15" customHeight="1">
      <c r="A214" s="253">
        <v>312</v>
      </c>
      <c r="B214" s="258" t="s">
        <v>396</v>
      </c>
      <c r="C214" s="258" t="s">
        <v>397</v>
      </c>
      <c r="D214" s="262" t="s">
        <v>88</v>
      </c>
      <c r="E214" s="260">
        <v>37725</v>
      </c>
      <c r="F214" s="272" t="s">
        <v>118</v>
      </c>
      <c r="G214" s="37" t="str">
        <f>REPLACE(CHOOSE(MATCH(YEAR($Q$1-E214)-1900,{8;9;10;11;12;14;16;18}),"P 1","P 2","B 1","B 2","M","C","J","S"),2,1,F214)</f>
        <v>BG1</v>
      </c>
      <c r="H214" s="205" t="str">
        <f t="shared" ca="1" si="25"/>
        <v/>
      </c>
      <c r="I214" s="205" t="str">
        <f t="shared" ca="1" si="25"/>
        <v/>
      </c>
      <c r="J214" s="205" t="str">
        <f t="shared" ca="1" si="25"/>
        <v/>
      </c>
      <c r="K214" s="205" t="str">
        <f t="shared" ca="1" si="25"/>
        <v/>
      </c>
      <c r="L214" s="205" t="str">
        <f t="shared" ca="1" si="25"/>
        <v/>
      </c>
      <c r="M214" s="205" t="str">
        <f t="shared" ca="1" si="25"/>
        <v/>
      </c>
      <c r="N214" s="205" t="str">
        <f t="shared" ca="1" si="25"/>
        <v/>
      </c>
      <c r="O214" s="205" t="str">
        <f t="shared" ca="1" si="25"/>
        <v/>
      </c>
      <c r="P214" s="77" t="str">
        <f t="shared" ca="1" si="23"/>
        <v/>
      </c>
      <c r="Q214" s="201"/>
    </row>
    <row r="215" spans="1:17" ht="15" customHeight="1">
      <c r="A215" s="253">
        <v>313</v>
      </c>
      <c r="B215" s="263" t="s">
        <v>398</v>
      </c>
      <c r="C215" s="263" t="s">
        <v>399</v>
      </c>
      <c r="D215" s="264" t="s">
        <v>88</v>
      </c>
      <c r="E215" s="265">
        <v>37790</v>
      </c>
      <c r="F215" s="272" t="s">
        <v>118</v>
      </c>
      <c r="G215" s="37" t="str">
        <f>REPLACE(CHOOSE(MATCH(YEAR($Q$1-E215)-1900,{8;9;10;11;12;14;16;18}),"P 1","P 2","B 1","B 2","M","C","J","S"),2,1,F215)</f>
        <v>BG1</v>
      </c>
      <c r="H215" s="205" t="str">
        <f t="shared" ca="1" si="25"/>
        <v/>
      </c>
      <c r="I215" s="205" t="str">
        <f t="shared" ca="1" si="25"/>
        <v/>
      </c>
      <c r="J215" s="205" t="str">
        <f t="shared" ca="1" si="25"/>
        <v/>
      </c>
      <c r="K215" s="205" t="str">
        <f t="shared" ca="1" si="25"/>
        <v/>
      </c>
      <c r="L215" s="205" t="str">
        <f t="shared" ca="1" si="25"/>
        <v/>
      </c>
      <c r="M215" s="205" t="str">
        <f t="shared" ca="1" si="25"/>
        <v/>
      </c>
      <c r="N215" s="205" t="str">
        <f t="shared" ca="1" si="25"/>
        <v/>
      </c>
      <c r="O215" s="205" t="str">
        <f t="shared" ca="1" si="25"/>
        <v/>
      </c>
      <c r="P215" s="77" t="str">
        <f t="shared" ca="1" si="23"/>
        <v/>
      </c>
      <c r="Q215" s="201"/>
    </row>
    <row r="216" spans="1:17" ht="15" customHeight="1">
      <c r="A216" s="253">
        <v>314</v>
      </c>
      <c r="B216" s="266" t="s">
        <v>722</v>
      </c>
      <c r="C216" s="266" t="s">
        <v>723</v>
      </c>
      <c r="D216" s="255" t="s">
        <v>88</v>
      </c>
      <c r="E216" s="256">
        <v>37624</v>
      </c>
      <c r="F216" s="272" t="s">
        <v>118</v>
      </c>
      <c r="G216" s="37" t="str">
        <f>REPLACE(CHOOSE(MATCH(YEAR($Q$1-E216)-1900,{8;9;10;11;12;14;16;18}),"P 1","P 2","B 1","B 2","M","C","J","S"),2,1,F216)</f>
        <v>BG1</v>
      </c>
      <c r="H216" s="205" t="str">
        <f t="shared" ca="1" si="25"/>
        <v/>
      </c>
      <c r="I216" s="205" t="str">
        <f t="shared" ca="1" si="25"/>
        <v/>
      </c>
      <c r="J216" s="205" t="str">
        <f t="shared" ca="1" si="25"/>
        <v/>
      </c>
      <c r="K216" s="205" t="str">
        <f t="shared" ca="1" si="25"/>
        <v/>
      </c>
      <c r="L216" s="205" t="str">
        <f t="shared" ca="1" si="25"/>
        <v/>
      </c>
      <c r="M216" s="205" t="str">
        <f t="shared" ca="1" si="25"/>
        <v/>
      </c>
      <c r="N216" s="205" t="str">
        <f t="shared" ca="1" si="25"/>
        <v/>
      </c>
      <c r="O216" s="205">
        <f t="shared" ca="1" si="25"/>
        <v>37</v>
      </c>
      <c r="P216" s="77">
        <f t="shared" ca="1" si="23"/>
        <v>37</v>
      </c>
      <c r="Q216" s="201"/>
    </row>
    <row r="217" spans="1:17" ht="15" customHeight="1">
      <c r="A217" s="253">
        <v>315</v>
      </c>
      <c r="B217" s="267" t="s">
        <v>188</v>
      </c>
      <c r="C217" s="267" t="s">
        <v>724</v>
      </c>
      <c r="D217" s="268" t="s">
        <v>88</v>
      </c>
      <c r="E217" s="269">
        <v>37827</v>
      </c>
      <c r="F217" s="272" t="s">
        <v>118</v>
      </c>
      <c r="G217" s="37" t="str">
        <f>REPLACE(CHOOSE(MATCH(YEAR($Q$1-E217)-1900,{8;9;10;11;12;14;16;18}),"P 1","P 2","B 1","B 2","M","C","J","S"),2,1,F217)</f>
        <v>BG1</v>
      </c>
      <c r="H217" s="205" t="str">
        <f t="shared" ca="1" si="25"/>
        <v/>
      </c>
      <c r="I217" s="205" t="str">
        <f t="shared" ca="1" si="25"/>
        <v/>
      </c>
      <c r="J217" s="205" t="str">
        <f t="shared" ca="1" si="25"/>
        <v/>
      </c>
      <c r="K217" s="205" t="str">
        <f t="shared" ca="1" si="25"/>
        <v/>
      </c>
      <c r="L217" s="205" t="str">
        <f t="shared" ca="1" si="25"/>
        <v/>
      </c>
      <c r="M217" s="205" t="str">
        <f t="shared" ca="1" si="25"/>
        <v/>
      </c>
      <c r="N217" s="205" t="str">
        <f t="shared" ca="1" si="25"/>
        <v/>
      </c>
      <c r="O217" s="205">
        <f t="shared" ca="1" si="25"/>
        <v>5</v>
      </c>
      <c r="P217" s="77">
        <f t="shared" ca="1" si="23"/>
        <v>5</v>
      </c>
      <c r="Q217" s="201"/>
    </row>
    <row r="218" spans="1:17" ht="15" customHeight="1">
      <c r="A218" s="253">
        <v>316</v>
      </c>
      <c r="B218" s="258" t="s">
        <v>151</v>
      </c>
      <c r="C218" s="258" t="s">
        <v>412</v>
      </c>
      <c r="D218" s="255" t="s">
        <v>88</v>
      </c>
      <c r="E218" s="260">
        <v>37790</v>
      </c>
      <c r="F218" s="272" t="s">
        <v>118</v>
      </c>
      <c r="G218" s="37" t="str">
        <f>REPLACE(CHOOSE(MATCH(YEAR($Q$1-E218)-1900,{8;9;10;11;12;14;16;18}),"P 1","P 2","B 1","B 2","M","C","J","S"),2,1,F218)</f>
        <v>BG1</v>
      </c>
      <c r="H218" s="205" t="str">
        <f t="shared" ca="1" si="25"/>
        <v/>
      </c>
      <c r="I218" s="205" t="str">
        <f t="shared" ca="1" si="25"/>
        <v/>
      </c>
      <c r="J218" s="205" t="str">
        <f t="shared" ca="1" si="25"/>
        <v/>
      </c>
      <c r="K218" s="205" t="str">
        <f t="shared" ca="1" si="25"/>
        <v/>
      </c>
      <c r="L218" s="205" t="str">
        <f t="shared" ca="1" si="25"/>
        <v/>
      </c>
      <c r="M218" s="205" t="str">
        <f t="shared" ca="1" si="25"/>
        <v/>
      </c>
      <c r="N218" s="205" t="str">
        <f t="shared" ca="1" si="25"/>
        <v/>
      </c>
      <c r="O218" s="205">
        <f t="shared" ca="1" si="25"/>
        <v>9</v>
      </c>
      <c r="P218" s="77">
        <f t="shared" ca="1" si="23"/>
        <v>9</v>
      </c>
      <c r="Q218" s="201"/>
    </row>
    <row r="219" spans="1:17" ht="15" customHeight="1">
      <c r="A219" s="253">
        <v>317</v>
      </c>
      <c r="B219" s="258" t="s">
        <v>413</v>
      </c>
      <c r="C219" s="258" t="s">
        <v>414</v>
      </c>
      <c r="D219" s="255" t="s">
        <v>88</v>
      </c>
      <c r="E219" s="260">
        <v>37643</v>
      </c>
      <c r="F219" s="272" t="s">
        <v>118</v>
      </c>
      <c r="G219" s="37" t="str">
        <f>REPLACE(CHOOSE(MATCH(YEAR($Q$1-E219)-1900,{8;9;10;11;12;14;16;18}),"P 1","P 2","B 1","B 2","M","C","J","S"),2,1,F219)</f>
        <v>BG1</v>
      </c>
      <c r="H219" s="205" t="str">
        <f t="shared" ca="1" si="25"/>
        <v/>
      </c>
      <c r="I219" s="205" t="str">
        <f t="shared" ca="1" si="25"/>
        <v/>
      </c>
      <c r="J219" s="205" t="str">
        <f t="shared" ca="1" si="25"/>
        <v/>
      </c>
      <c r="K219" s="205" t="str">
        <f t="shared" ca="1" si="25"/>
        <v/>
      </c>
      <c r="L219" s="205" t="str">
        <f t="shared" ca="1" si="25"/>
        <v/>
      </c>
      <c r="M219" s="205" t="str">
        <f t="shared" ca="1" si="25"/>
        <v/>
      </c>
      <c r="N219" s="205" t="str">
        <f t="shared" ca="1" si="25"/>
        <v/>
      </c>
      <c r="O219" s="205">
        <f t="shared" ca="1" si="25"/>
        <v>15</v>
      </c>
      <c r="P219" s="77">
        <f t="shared" ca="1" si="23"/>
        <v>15</v>
      </c>
      <c r="Q219" s="201"/>
    </row>
    <row r="220" spans="1:17" ht="15" customHeight="1">
      <c r="A220" s="253">
        <v>318</v>
      </c>
      <c r="B220" s="258" t="s">
        <v>415</v>
      </c>
      <c r="C220" s="258" t="s">
        <v>416</v>
      </c>
      <c r="D220" s="255" t="s">
        <v>88</v>
      </c>
      <c r="E220" s="260">
        <v>37762</v>
      </c>
      <c r="F220" s="272" t="s">
        <v>118</v>
      </c>
      <c r="G220" s="37" t="str">
        <f>REPLACE(CHOOSE(MATCH(YEAR($Q$1-E220)-1900,{8;9;10;11;12;14;16;18}),"P 1","P 2","B 1","B 2","M","C","J","S"),2,1,F220)</f>
        <v>BG1</v>
      </c>
      <c r="H220" s="205" t="str">
        <f t="shared" ca="1" si="25"/>
        <v/>
      </c>
      <c r="I220" s="205" t="str">
        <f t="shared" ca="1" si="25"/>
        <v/>
      </c>
      <c r="J220" s="205" t="str">
        <f t="shared" ca="1" si="25"/>
        <v/>
      </c>
      <c r="K220" s="205" t="str">
        <f t="shared" ca="1" si="25"/>
        <v/>
      </c>
      <c r="L220" s="205" t="str">
        <f t="shared" ca="1" si="25"/>
        <v/>
      </c>
      <c r="M220" s="205" t="str">
        <f t="shared" ca="1" si="25"/>
        <v/>
      </c>
      <c r="N220" s="205" t="str">
        <f t="shared" ca="1" si="25"/>
        <v/>
      </c>
      <c r="O220" s="205">
        <f t="shared" ca="1" si="25"/>
        <v>13</v>
      </c>
      <c r="P220" s="77">
        <f t="shared" ca="1" si="23"/>
        <v>13</v>
      </c>
      <c r="Q220" s="201"/>
    </row>
    <row r="221" spans="1:17" ht="15" customHeight="1">
      <c r="A221" s="253">
        <v>319</v>
      </c>
      <c r="B221" s="258" t="s">
        <v>417</v>
      </c>
      <c r="C221" s="258" t="s">
        <v>418</v>
      </c>
      <c r="D221" s="255" t="s">
        <v>88</v>
      </c>
      <c r="E221" s="260">
        <v>37671</v>
      </c>
      <c r="F221" s="272" t="s">
        <v>118</v>
      </c>
      <c r="G221" s="37" t="str">
        <f>REPLACE(CHOOSE(MATCH(YEAR($Q$1-E221)-1900,{8;9;10;11;12;14;16;18}),"P 1","P 2","B 1","B 2","M","C","J","S"),2,1,F221)</f>
        <v>BG1</v>
      </c>
      <c r="H221" s="205" t="str">
        <f t="shared" ca="1" si="25"/>
        <v/>
      </c>
      <c r="I221" s="205" t="str">
        <f t="shared" ca="1" si="25"/>
        <v/>
      </c>
      <c r="J221" s="205" t="str">
        <f t="shared" ca="1" si="25"/>
        <v/>
      </c>
      <c r="K221" s="205" t="str">
        <f t="shared" ca="1" si="25"/>
        <v/>
      </c>
      <c r="L221" s="205" t="str">
        <f t="shared" ca="1" si="25"/>
        <v/>
      </c>
      <c r="M221" s="205" t="str">
        <f t="shared" ca="1" si="25"/>
        <v/>
      </c>
      <c r="N221" s="205" t="str">
        <f t="shared" ca="1" si="25"/>
        <v/>
      </c>
      <c r="O221" s="205" t="str">
        <f t="shared" ca="1" si="25"/>
        <v/>
      </c>
      <c r="P221" s="77" t="str">
        <f t="shared" ca="1" si="23"/>
        <v/>
      </c>
      <c r="Q221" s="201"/>
    </row>
    <row r="222" spans="1:17" ht="15" customHeight="1">
      <c r="A222" s="253">
        <v>320</v>
      </c>
      <c r="B222" s="258" t="s">
        <v>417</v>
      </c>
      <c r="C222" s="258" t="s">
        <v>419</v>
      </c>
      <c r="D222" s="255" t="s">
        <v>88</v>
      </c>
      <c r="E222" s="260">
        <v>37671</v>
      </c>
      <c r="F222" s="272" t="s">
        <v>118</v>
      </c>
      <c r="G222" s="37" t="str">
        <f>REPLACE(CHOOSE(MATCH(YEAR($Q$1-E222)-1900,{8;9;10;11;12;14;16;18}),"P 1","P 2","B 1","B 2","M","C","J","S"),2,1,F222)</f>
        <v>BG1</v>
      </c>
      <c r="H222" s="205" t="str">
        <f t="shared" ref="H222:O231" ca="1" si="26">IFERROR(INDEX(INDIRECT("'"&amp;H$1&amp;"'!A:A"),MATCH($A222,INDIRECT("'"&amp;H$1&amp;"'!B:B"),0)),"")</f>
        <v/>
      </c>
      <c r="I222" s="205" t="str">
        <f t="shared" ca="1" si="26"/>
        <v/>
      </c>
      <c r="J222" s="205" t="str">
        <f t="shared" ca="1" si="26"/>
        <v/>
      </c>
      <c r="K222" s="205" t="str">
        <f t="shared" ca="1" si="26"/>
        <v/>
      </c>
      <c r="L222" s="205" t="str">
        <f t="shared" ca="1" si="26"/>
        <v/>
      </c>
      <c r="M222" s="205" t="str">
        <f t="shared" ca="1" si="26"/>
        <v/>
      </c>
      <c r="N222" s="205" t="str">
        <f t="shared" ca="1" si="26"/>
        <v/>
      </c>
      <c r="O222" s="205">
        <f t="shared" ca="1" si="26"/>
        <v>11</v>
      </c>
      <c r="P222" s="77">
        <f t="shared" ca="1" si="23"/>
        <v>11</v>
      </c>
      <c r="Q222" s="201"/>
    </row>
    <row r="223" spans="1:17" ht="15" customHeight="1">
      <c r="A223" s="253">
        <v>321</v>
      </c>
      <c r="B223" s="258" t="s">
        <v>420</v>
      </c>
      <c r="C223" s="258" t="s">
        <v>421</v>
      </c>
      <c r="D223" s="255" t="s">
        <v>88</v>
      </c>
      <c r="E223" s="260">
        <v>37767</v>
      </c>
      <c r="F223" s="272" t="s">
        <v>118</v>
      </c>
      <c r="G223" s="37" t="str">
        <f>REPLACE(CHOOSE(MATCH(YEAR($Q$1-E223)-1900,{8;9;10;11;12;14;16;18}),"P 1","P 2","B 1","B 2","M","C","J","S"),2,1,F223)</f>
        <v>BG1</v>
      </c>
      <c r="H223" s="205" t="str">
        <f t="shared" ca="1" si="26"/>
        <v/>
      </c>
      <c r="I223" s="205" t="str">
        <f t="shared" ca="1" si="26"/>
        <v/>
      </c>
      <c r="J223" s="205" t="str">
        <f t="shared" ca="1" si="26"/>
        <v/>
      </c>
      <c r="K223" s="205" t="str">
        <f t="shared" ca="1" si="26"/>
        <v/>
      </c>
      <c r="L223" s="205" t="str">
        <f t="shared" ca="1" si="26"/>
        <v/>
      </c>
      <c r="M223" s="205" t="str">
        <f t="shared" ca="1" si="26"/>
        <v/>
      </c>
      <c r="N223" s="205" t="str">
        <f t="shared" ca="1" si="26"/>
        <v/>
      </c>
      <c r="O223" s="205">
        <f t="shared" ca="1" si="26"/>
        <v>2</v>
      </c>
      <c r="P223" s="77">
        <f t="shared" ca="1" si="23"/>
        <v>2</v>
      </c>
      <c r="Q223" s="201"/>
    </row>
    <row r="224" spans="1:17" ht="15" customHeight="1">
      <c r="A224" s="253">
        <v>322</v>
      </c>
      <c r="B224" s="258" t="s">
        <v>315</v>
      </c>
      <c r="C224" s="258" t="s">
        <v>422</v>
      </c>
      <c r="D224" s="255" t="s">
        <v>88</v>
      </c>
      <c r="E224" s="260">
        <v>37733</v>
      </c>
      <c r="F224" s="272" t="s">
        <v>118</v>
      </c>
      <c r="G224" s="37" t="str">
        <f>REPLACE(CHOOSE(MATCH(YEAR($Q$1-E224)-1900,{8;9;10;11;12;14;16;18}),"P 1","P 2","B 1","B 2","M","C","J","S"),2,1,F224)</f>
        <v>BG1</v>
      </c>
      <c r="H224" s="205" t="str">
        <f t="shared" ca="1" si="26"/>
        <v/>
      </c>
      <c r="I224" s="205" t="str">
        <f t="shared" ca="1" si="26"/>
        <v/>
      </c>
      <c r="J224" s="205" t="str">
        <f t="shared" ca="1" si="26"/>
        <v/>
      </c>
      <c r="K224" s="205" t="str">
        <f t="shared" ca="1" si="26"/>
        <v/>
      </c>
      <c r="L224" s="205" t="str">
        <f t="shared" ca="1" si="26"/>
        <v/>
      </c>
      <c r="M224" s="205" t="str">
        <f t="shared" ca="1" si="26"/>
        <v/>
      </c>
      <c r="N224" s="205" t="str">
        <f t="shared" ca="1" si="26"/>
        <v/>
      </c>
      <c r="O224" s="205">
        <f t="shared" ca="1" si="26"/>
        <v>4</v>
      </c>
      <c r="P224" s="77">
        <f t="shared" ca="1" si="23"/>
        <v>4</v>
      </c>
      <c r="Q224" s="201"/>
    </row>
    <row r="225" spans="1:17" ht="15" customHeight="1">
      <c r="A225" s="253">
        <v>323</v>
      </c>
      <c r="B225" s="258" t="s">
        <v>164</v>
      </c>
      <c r="C225" s="258" t="s">
        <v>423</v>
      </c>
      <c r="D225" s="255" t="s">
        <v>88</v>
      </c>
      <c r="E225" s="260">
        <v>37734</v>
      </c>
      <c r="F225" s="272" t="s">
        <v>118</v>
      </c>
      <c r="G225" s="37" t="str">
        <f>REPLACE(CHOOSE(MATCH(YEAR($Q$1-E225)-1900,{8;9;10;11;12;14;16;18}),"P 1","P 2","B 1","B 2","M","C","J","S"),2,1,F225)</f>
        <v>BG1</v>
      </c>
      <c r="H225" s="205" t="str">
        <f t="shared" ca="1" si="26"/>
        <v/>
      </c>
      <c r="I225" s="205" t="str">
        <f t="shared" ca="1" si="26"/>
        <v/>
      </c>
      <c r="J225" s="205" t="str">
        <f t="shared" ca="1" si="26"/>
        <v/>
      </c>
      <c r="K225" s="205" t="str">
        <f t="shared" ca="1" si="26"/>
        <v/>
      </c>
      <c r="L225" s="205" t="str">
        <f t="shared" ca="1" si="26"/>
        <v/>
      </c>
      <c r="M225" s="205" t="str">
        <f t="shared" ca="1" si="26"/>
        <v/>
      </c>
      <c r="N225" s="205" t="str">
        <f t="shared" ca="1" si="26"/>
        <v/>
      </c>
      <c r="O225" s="205">
        <f t="shared" ca="1" si="26"/>
        <v>8</v>
      </c>
      <c r="P225" s="77">
        <f t="shared" ca="1" si="23"/>
        <v>8</v>
      </c>
      <c r="Q225" s="201"/>
    </row>
    <row r="226" spans="1:17" ht="15" customHeight="1">
      <c r="A226" s="253">
        <v>324</v>
      </c>
      <c r="B226" s="258" t="s">
        <v>424</v>
      </c>
      <c r="C226" s="258" t="s">
        <v>21</v>
      </c>
      <c r="D226" s="255" t="s">
        <v>88</v>
      </c>
      <c r="E226" s="260">
        <v>37701</v>
      </c>
      <c r="F226" s="272" t="s">
        <v>118</v>
      </c>
      <c r="G226" s="37" t="str">
        <f>REPLACE(CHOOSE(MATCH(YEAR($Q$1-E226)-1900,{8;9;10;11;12;14;16;18}),"P 1","P 2","B 1","B 2","M","C","J","S"),2,1,F226)</f>
        <v>BG1</v>
      </c>
      <c r="H226" s="205" t="str">
        <f t="shared" ca="1" si="26"/>
        <v/>
      </c>
      <c r="I226" s="205" t="str">
        <f t="shared" ca="1" si="26"/>
        <v/>
      </c>
      <c r="J226" s="205" t="str">
        <f t="shared" ca="1" si="26"/>
        <v/>
      </c>
      <c r="K226" s="205" t="str">
        <f t="shared" ca="1" si="26"/>
        <v/>
      </c>
      <c r="L226" s="205" t="str">
        <f t="shared" ca="1" si="26"/>
        <v/>
      </c>
      <c r="M226" s="205" t="str">
        <f t="shared" ca="1" si="26"/>
        <v/>
      </c>
      <c r="N226" s="205" t="str">
        <f t="shared" ca="1" si="26"/>
        <v/>
      </c>
      <c r="O226" s="205">
        <f t="shared" ca="1" si="26"/>
        <v>40</v>
      </c>
      <c r="P226" s="77">
        <f t="shared" ca="1" si="23"/>
        <v>40</v>
      </c>
      <c r="Q226" s="201"/>
    </row>
    <row r="227" spans="1:17" ht="15" customHeight="1">
      <c r="A227" s="253">
        <v>325</v>
      </c>
      <c r="B227" s="258" t="s">
        <v>425</v>
      </c>
      <c r="C227" s="258" t="s">
        <v>426</v>
      </c>
      <c r="D227" s="255" t="s">
        <v>88</v>
      </c>
      <c r="E227" s="260">
        <v>37853</v>
      </c>
      <c r="F227" s="272" t="s">
        <v>118</v>
      </c>
      <c r="G227" s="37" t="str">
        <f>REPLACE(CHOOSE(MATCH(YEAR($Q$1-E227)-1900,{8;9;10;11;12;14;16;18}),"P 1","P 2","B 1","B 2","M","C","J","S"),2,1,F227)</f>
        <v>BG1</v>
      </c>
      <c r="H227" s="205" t="str">
        <f t="shared" ca="1" si="26"/>
        <v/>
      </c>
      <c r="I227" s="205" t="str">
        <f t="shared" ca="1" si="26"/>
        <v/>
      </c>
      <c r="J227" s="205" t="str">
        <f t="shared" ca="1" si="26"/>
        <v/>
      </c>
      <c r="K227" s="205" t="str">
        <f t="shared" ca="1" si="26"/>
        <v/>
      </c>
      <c r="L227" s="205" t="str">
        <f t="shared" ca="1" si="26"/>
        <v/>
      </c>
      <c r="M227" s="205" t="str">
        <f t="shared" ca="1" si="26"/>
        <v/>
      </c>
      <c r="N227" s="205" t="str">
        <f t="shared" ca="1" si="26"/>
        <v/>
      </c>
      <c r="O227" s="205">
        <f t="shared" ca="1" si="26"/>
        <v>24</v>
      </c>
      <c r="P227" s="77">
        <f t="shared" ca="1" si="23"/>
        <v>24</v>
      </c>
      <c r="Q227" s="201"/>
    </row>
    <row r="228" spans="1:17" ht="15" customHeight="1">
      <c r="A228" s="253">
        <v>326</v>
      </c>
      <c r="B228" s="258" t="s">
        <v>427</v>
      </c>
      <c r="C228" s="258" t="s">
        <v>428</v>
      </c>
      <c r="D228" s="255" t="s">
        <v>88</v>
      </c>
      <c r="E228" s="260">
        <v>37659</v>
      </c>
      <c r="F228" s="272" t="s">
        <v>118</v>
      </c>
      <c r="G228" s="37" t="str">
        <f>REPLACE(CHOOSE(MATCH(YEAR($Q$1-E228)-1900,{8;9;10;11;12;14;16;18}),"P 1","P 2","B 1","B 2","M","C","J","S"),2,1,F228)</f>
        <v>BG1</v>
      </c>
      <c r="H228" s="205" t="str">
        <f t="shared" ca="1" si="26"/>
        <v/>
      </c>
      <c r="I228" s="205" t="str">
        <f t="shared" ca="1" si="26"/>
        <v/>
      </c>
      <c r="J228" s="205" t="str">
        <f t="shared" ca="1" si="26"/>
        <v/>
      </c>
      <c r="K228" s="205" t="str">
        <f t="shared" ca="1" si="26"/>
        <v/>
      </c>
      <c r="L228" s="205" t="str">
        <f t="shared" ca="1" si="26"/>
        <v/>
      </c>
      <c r="M228" s="205" t="str">
        <f t="shared" ca="1" si="26"/>
        <v/>
      </c>
      <c r="N228" s="205" t="str">
        <f t="shared" ca="1" si="26"/>
        <v/>
      </c>
      <c r="O228" s="205">
        <f t="shared" ca="1" si="26"/>
        <v>22</v>
      </c>
      <c r="P228" s="77">
        <f t="shared" ca="1" si="23"/>
        <v>22</v>
      </c>
      <c r="Q228" s="201"/>
    </row>
    <row r="229" spans="1:17" ht="15" customHeight="1">
      <c r="A229" s="253">
        <v>327</v>
      </c>
      <c r="B229" s="258" t="s">
        <v>445</v>
      </c>
      <c r="C229" s="258" t="s">
        <v>446</v>
      </c>
      <c r="D229" s="262" t="s">
        <v>88</v>
      </c>
      <c r="E229" s="260">
        <v>37626</v>
      </c>
      <c r="F229" s="272" t="s">
        <v>118</v>
      </c>
      <c r="G229" s="37" t="str">
        <f>REPLACE(CHOOSE(MATCH(YEAR($Q$1-E229)-1900,{8;9;10;11;12;14;16;18}),"P 1","P 2","B 1","B 2","M","C","J","S"),2,1,F229)</f>
        <v>BG1</v>
      </c>
      <c r="H229" s="205" t="str">
        <f t="shared" ca="1" si="26"/>
        <v/>
      </c>
      <c r="I229" s="205" t="str">
        <f t="shared" ca="1" si="26"/>
        <v/>
      </c>
      <c r="J229" s="205" t="str">
        <f t="shared" ca="1" si="26"/>
        <v/>
      </c>
      <c r="K229" s="205" t="str">
        <f t="shared" ca="1" si="26"/>
        <v/>
      </c>
      <c r="L229" s="205" t="str">
        <f t="shared" ca="1" si="26"/>
        <v/>
      </c>
      <c r="M229" s="205" t="str">
        <f t="shared" ca="1" si="26"/>
        <v/>
      </c>
      <c r="N229" s="205" t="str">
        <f t="shared" ca="1" si="26"/>
        <v/>
      </c>
      <c r="O229" s="205">
        <f t="shared" ca="1" si="26"/>
        <v>34</v>
      </c>
      <c r="P229" s="77">
        <f t="shared" ca="1" si="23"/>
        <v>34</v>
      </c>
      <c r="Q229" s="201"/>
    </row>
    <row r="230" spans="1:17" ht="15" customHeight="1">
      <c r="A230" s="253">
        <v>328</v>
      </c>
      <c r="B230" s="258" t="s">
        <v>454</v>
      </c>
      <c r="C230" s="258" t="s">
        <v>455</v>
      </c>
      <c r="D230" s="262" t="s">
        <v>88</v>
      </c>
      <c r="E230" s="260">
        <v>37809</v>
      </c>
      <c r="F230" s="272" t="s">
        <v>118</v>
      </c>
      <c r="G230" s="37" t="str">
        <f>REPLACE(CHOOSE(MATCH(YEAR($Q$1-E230)-1900,{8;9;10;11;12;14;16;18}),"P 1","P 2","B 1","B 2","M","C","J","S"),2,1,F230)</f>
        <v>BG1</v>
      </c>
      <c r="H230" s="205" t="str">
        <f t="shared" ca="1" si="26"/>
        <v/>
      </c>
      <c r="I230" s="205" t="str">
        <f t="shared" ca="1" si="26"/>
        <v/>
      </c>
      <c r="J230" s="205" t="str">
        <f t="shared" ca="1" si="26"/>
        <v/>
      </c>
      <c r="K230" s="205" t="str">
        <f t="shared" ca="1" si="26"/>
        <v/>
      </c>
      <c r="L230" s="205" t="str">
        <f t="shared" ca="1" si="26"/>
        <v/>
      </c>
      <c r="M230" s="205" t="str">
        <f t="shared" ca="1" si="26"/>
        <v/>
      </c>
      <c r="N230" s="205" t="str">
        <f t="shared" ca="1" si="26"/>
        <v/>
      </c>
      <c r="O230" s="205">
        <f t="shared" ca="1" si="26"/>
        <v>29</v>
      </c>
      <c r="P230" s="77">
        <f t="shared" ca="1" si="23"/>
        <v>29</v>
      </c>
      <c r="Q230" s="201"/>
    </row>
    <row r="231" spans="1:17" ht="15" customHeight="1">
      <c r="A231" s="253">
        <v>329</v>
      </c>
      <c r="B231" s="258" t="s">
        <v>429</v>
      </c>
      <c r="C231" s="258" t="s">
        <v>430</v>
      </c>
      <c r="D231" s="262" t="s">
        <v>88</v>
      </c>
      <c r="E231" s="260">
        <v>37487</v>
      </c>
      <c r="F231" s="261" t="s">
        <v>15</v>
      </c>
      <c r="G231" s="37" t="str">
        <f>REPLACE(CHOOSE(MATCH(YEAR($Q$1-E231)-1900,{8;9;10;11;12;14;16;18}),"P 1","P 2","B 1","B 2","M","C","J","S"),2,1,F231)</f>
        <v>BF2</v>
      </c>
      <c r="H231" s="205" t="str">
        <f t="shared" ca="1" si="26"/>
        <v/>
      </c>
      <c r="I231" s="205" t="str">
        <f t="shared" ca="1" si="26"/>
        <v/>
      </c>
      <c r="J231" s="205" t="str">
        <f t="shared" ca="1" si="26"/>
        <v/>
      </c>
      <c r="K231" s="205" t="str">
        <f t="shared" ca="1" si="26"/>
        <v/>
      </c>
      <c r="L231" s="205">
        <f t="shared" ca="1" si="26"/>
        <v>4</v>
      </c>
      <c r="M231" s="205" t="str">
        <f t="shared" ca="1" si="26"/>
        <v/>
      </c>
      <c r="N231" s="205" t="str">
        <f t="shared" ca="1" si="26"/>
        <v/>
      </c>
      <c r="O231" s="205" t="str">
        <f t="shared" ca="1" si="26"/>
        <v/>
      </c>
      <c r="P231" s="77">
        <f t="shared" ca="1" si="23"/>
        <v>4</v>
      </c>
      <c r="Q231" s="201"/>
    </row>
    <row r="232" spans="1:17" ht="15" customHeight="1">
      <c r="A232" s="253">
        <v>330</v>
      </c>
      <c r="B232" s="258" t="s">
        <v>431</v>
      </c>
      <c r="C232" s="258" t="s">
        <v>432</v>
      </c>
      <c r="D232" s="262" t="s">
        <v>88</v>
      </c>
      <c r="E232" s="260">
        <v>37394</v>
      </c>
      <c r="F232" s="261" t="s">
        <v>15</v>
      </c>
      <c r="G232" s="37" t="str">
        <f>REPLACE(CHOOSE(MATCH(YEAR($Q$1-E232)-1900,{8;9;10;11;12;14;16;18}),"P 1","P 2","B 1","B 2","M","C","J","S"),2,1,F232)</f>
        <v>BF2</v>
      </c>
      <c r="H232" s="205" t="str">
        <f t="shared" ref="H232:O241" ca="1" si="27">IFERROR(INDEX(INDIRECT("'"&amp;H$1&amp;"'!A:A"),MATCH($A232,INDIRECT("'"&amp;H$1&amp;"'!B:B"),0)),"")</f>
        <v/>
      </c>
      <c r="I232" s="205" t="str">
        <f t="shared" ca="1" si="27"/>
        <v/>
      </c>
      <c r="J232" s="205" t="str">
        <f t="shared" ca="1" si="27"/>
        <v/>
      </c>
      <c r="K232" s="205" t="str">
        <f t="shared" ca="1" si="27"/>
        <v/>
      </c>
      <c r="L232" s="205">
        <f t="shared" ca="1" si="27"/>
        <v>15</v>
      </c>
      <c r="M232" s="205" t="str">
        <f t="shared" ca="1" si="27"/>
        <v/>
      </c>
      <c r="N232" s="205" t="str">
        <f t="shared" ca="1" si="27"/>
        <v/>
      </c>
      <c r="O232" s="205" t="str">
        <f t="shared" ca="1" si="27"/>
        <v/>
      </c>
      <c r="P232" s="77">
        <f t="shared" ca="1" si="23"/>
        <v>15</v>
      </c>
      <c r="Q232" s="201"/>
    </row>
    <row r="233" spans="1:17" ht="15" customHeight="1">
      <c r="A233" s="253">
        <v>331</v>
      </c>
      <c r="B233" s="258" t="s">
        <v>433</v>
      </c>
      <c r="C233" s="258" t="s">
        <v>434</v>
      </c>
      <c r="D233" s="262" t="s">
        <v>88</v>
      </c>
      <c r="E233" s="260">
        <v>37596</v>
      </c>
      <c r="F233" s="261" t="s">
        <v>15</v>
      </c>
      <c r="G233" s="37" t="str">
        <f>REPLACE(CHOOSE(MATCH(YEAR($Q$1-E233)-1900,{8;9;10;11;12;14;16;18}),"P 1","P 2","B 1","B 2","M","C","J","S"),2,1,F233)</f>
        <v>BF2</v>
      </c>
      <c r="H233" s="205" t="str">
        <f t="shared" ca="1" si="27"/>
        <v/>
      </c>
      <c r="I233" s="205" t="str">
        <f t="shared" ca="1" si="27"/>
        <v/>
      </c>
      <c r="J233" s="205" t="str">
        <f t="shared" ca="1" si="27"/>
        <v/>
      </c>
      <c r="K233" s="205" t="str">
        <f t="shared" ca="1" si="27"/>
        <v/>
      </c>
      <c r="L233" s="205">
        <f t="shared" ca="1" si="27"/>
        <v>14</v>
      </c>
      <c r="M233" s="205" t="str">
        <f t="shared" ca="1" si="27"/>
        <v/>
      </c>
      <c r="N233" s="205" t="str">
        <f t="shared" ca="1" si="27"/>
        <v/>
      </c>
      <c r="O233" s="205" t="str">
        <f t="shared" ca="1" si="27"/>
        <v/>
      </c>
      <c r="P233" s="77">
        <f t="shared" ca="1" si="23"/>
        <v>14</v>
      </c>
      <c r="Q233" s="201"/>
    </row>
    <row r="234" spans="1:17" ht="15" customHeight="1">
      <c r="A234" s="253">
        <v>332</v>
      </c>
      <c r="B234" s="258" t="s">
        <v>129</v>
      </c>
      <c r="C234" s="258" t="s">
        <v>435</v>
      </c>
      <c r="D234" s="262" t="s">
        <v>88</v>
      </c>
      <c r="E234" s="260">
        <v>37523</v>
      </c>
      <c r="F234" s="261" t="s">
        <v>15</v>
      </c>
      <c r="G234" s="37" t="str">
        <f>REPLACE(CHOOSE(MATCH(YEAR($Q$1-E234)-1900,{8;9;10;11;12;14;16;18}),"P 1","P 2","B 1","B 2","M","C","J","S"),2,1,F234)</f>
        <v>BF2</v>
      </c>
      <c r="H234" s="205" t="str">
        <f t="shared" ca="1" si="27"/>
        <v/>
      </c>
      <c r="I234" s="205" t="str">
        <f t="shared" ca="1" si="27"/>
        <v/>
      </c>
      <c r="J234" s="205" t="str">
        <f t="shared" ca="1" si="27"/>
        <v/>
      </c>
      <c r="K234" s="205" t="str">
        <f t="shared" ca="1" si="27"/>
        <v/>
      </c>
      <c r="L234" s="205" t="str">
        <f t="shared" ca="1" si="27"/>
        <v/>
      </c>
      <c r="M234" s="205" t="str">
        <f t="shared" ca="1" si="27"/>
        <v/>
      </c>
      <c r="N234" s="205" t="str">
        <f t="shared" ca="1" si="27"/>
        <v/>
      </c>
      <c r="O234" s="205" t="str">
        <f t="shared" ca="1" si="27"/>
        <v/>
      </c>
      <c r="P234" s="77" t="str">
        <f t="shared" ca="1" si="23"/>
        <v/>
      </c>
      <c r="Q234" s="201"/>
    </row>
    <row r="235" spans="1:17" ht="15" customHeight="1">
      <c r="A235" s="253">
        <v>333</v>
      </c>
      <c r="B235" s="258" t="s">
        <v>130</v>
      </c>
      <c r="C235" s="258" t="s">
        <v>436</v>
      </c>
      <c r="D235" s="262" t="s">
        <v>88</v>
      </c>
      <c r="E235" s="260">
        <v>37442</v>
      </c>
      <c r="F235" s="261" t="s">
        <v>15</v>
      </c>
      <c r="G235" s="37" t="str">
        <f>REPLACE(CHOOSE(MATCH(YEAR($Q$1-E235)-1900,{8;9;10;11;12;14;16;18}),"P 1","P 2","B 1","B 2","M","C","J","S"),2,1,F235)</f>
        <v>BF2</v>
      </c>
      <c r="H235" s="205" t="str">
        <f t="shared" ca="1" si="27"/>
        <v/>
      </c>
      <c r="I235" s="205" t="str">
        <f t="shared" ca="1" si="27"/>
        <v/>
      </c>
      <c r="J235" s="205" t="str">
        <f t="shared" ca="1" si="27"/>
        <v/>
      </c>
      <c r="K235" s="205" t="str">
        <f t="shared" ca="1" si="27"/>
        <v/>
      </c>
      <c r="L235" s="205" t="str">
        <f t="shared" ca="1" si="27"/>
        <v/>
      </c>
      <c r="M235" s="205" t="str">
        <f t="shared" ca="1" si="27"/>
        <v/>
      </c>
      <c r="N235" s="205" t="str">
        <f t="shared" ca="1" si="27"/>
        <v/>
      </c>
      <c r="O235" s="205" t="str">
        <f t="shared" ca="1" si="27"/>
        <v/>
      </c>
      <c r="P235" s="77" t="str">
        <f t="shared" ca="1" si="23"/>
        <v/>
      </c>
      <c r="Q235" s="201"/>
    </row>
    <row r="236" spans="1:17" ht="15" customHeight="1">
      <c r="A236" s="253">
        <v>334</v>
      </c>
      <c r="B236" s="258" t="s">
        <v>437</v>
      </c>
      <c r="C236" s="258" t="s">
        <v>408</v>
      </c>
      <c r="D236" s="262" t="s">
        <v>88</v>
      </c>
      <c r="E236" s="260">
        <v>37324</v>
      </c>
      <c r="F236" s="261" t="s">
        <v>15</v>
      </c>
      <c r="G236" s="37" t="str">
        <f>REPLACE(CHOOSE(MATCH(YEAR($Q$1-E236)-1900,{8;9;10;11;12;14;16;18}),"P 1","P 2","B 1","B 2","M","C","J","S"),2,1,F236)</f>
        <v>BF2</v>
      </c>
      <c r="H236" s="205" t="str">
        <f t="shared" ca="1" si="27"/>
        <v/>
      </c>
      <c r="I236" s="205" t="str">
        <f t="shared" ca="1" si="27"/>
        <v/>
      </c>
      <c r="J236" s="205" t="str">
        <f t="shared" ca="1" si="27"/>
        <v/>
      </c>
      <c r="K236" s="205" t="str">
        <f t="shared" ca="1" si="27"/>
        <v/>
      </c>
      <c r="L236" s="205">
        <f t="shared" ca="1" si="27"/>
        <v>24</v>
      </c>
      <c r="M236" s="205" t="str">
        <f t="shared" ca="1" si="27"/>
        <v/>
      </c>
      <c r="N236" s="205" t="str">
        <f t="shared" ca="1" si="27"/>
        <v/>
      </c>
      <c r="O236" s="205" t="str">
        <f t="shared" ca="1" si="27"/>
        <v/>
      </c>
      <c r="P236" s="77">
        <f t="shared" ca="1" si="23"/>
        <v>24</v>
      </c>
      <c r="Q236" s="201"/>
    </row>
    <row r="237" spans="1:17" ht="15" customHeight="1">
      <c r="A237" s="253">
        <v>335</v>
      </c>
      <c r="B237" s="258" t="s">
        <v>438</v>
      </c>
      <c r="C237" s="258" t="s">
        <v>439</v>
      </c>
      <c r="D237" s="262" t="s">
        <v>88</v>
      </c>
      <c r="E237" s="260">
        <v>37538</v>
      </c>
      <c r="F237" s="261" t="s">
        <v>15</v>
      </c>
      <c r="G237" s="37" t="str">
        <f>REPLACE(CHOOSE(MATCH(YEAR($Q$1-E237)-1900,{8;9;10;11;12;14;16;18}),"P 1","P 2","B 1","B 2","M","C","J","S"),2,1,F237)</f>
        <v>BF2</v>
      </c>
      <c r="H237" s="205" t="str">
        <f t="shared" ca="1" si="27"/>
        <v/>
      </c>
      <c r="I237" s="205" t="str">
        <f t="shared" ca="1" si="27"/>
        <v/>
      </c>
      <c r="J237" s="205" t="str">
        <f t="shared" ca="1" si="27"/>
        <v/>
      </c>
      <c r="K237" s="205" t="str">
        <f t="shared" ca="1" si="27"/>
        <v/>
      </c>
      <c r="L237" s="205">
        <f t="shared" ca="1" si="27"/>
        <v>11</v>
      </c>
      <c r="M237" s="205" t="str">
        <f t="shared" ca="1" si="27"/>
        <v/>
      </c>
      <c r="N237" s="205" t="str">
        <f t="shared" ca="1" si="27"/>
        <v/>
      </c>
      <c r="O237" s="205" t="str">
        <f t="shared" ca="1" si="27"/>
        <v/>
      </c>
      <c r="P237" s="77">
        <f t="shared" ca="1" si="23"/>
        <v>11</v>
      </c>
      <c r="Q237" s="201"/>
    </row>
    <row r="238" spans="1:17" ht="15" customHeight="1">
      <c r="A238" s="253">
        <v>336</v>
      </c>
      <c r="B238" s="258" t="s">
        <v>725</v>
      </c>
      <c r="C238" s="258" t="s">
        <v>726</v>
      </c>
      <c r="D238" s="262" t="s">
        <v>88</v>
      </c>
      <c r="E238" s="260">
        <v>37586</v>
      </c>
      <c r="F238" s="261" t="s">
        <v>15</v>
      </c>
      <c r="G238" s="37" t="str">
        <f>REPLACE(CHOOSE(MATCH(YEAR($Q$1-E238)-1900,{8;9;10;11;12;14;16;18}),"P 1","P 2","B 1","B 2","M","C","J","S"),2,1,F238)</f>
        <v>BF2</v>
      </c>
      <c r="H238" s="205" t="str">
        <f t="shared" ca="1" si="27"/>
        <v/>
      </c>
      <c r="I238" s="205" t="str">
        <f t="shared" ca="1" si="27"/>
        <v/>
      </c>
      <c r="J238" s="205" t="str">
        <f t="shared" ca="1" si="27"/>
        <v/>
      </c>
      <c r="K238" s="205" t="str">
        <f t="shared" ca="1" si="27"/>
        <v/>
      </c>
      <c r="L238" s="205" t="str">
        <f t="shared" ca="1" si="27"/>
        <v/>
      </c>
      <c r="M238" s="205" t="str">
        <f t="shared" ca="1" si="27"/>
        <v/>
      </c>
      <c r="N238" s="205" t="str">
        <f t="shared" ca="1" si="27"/>
        <v/>
      </c>
      <c r="O238" s="205" t="str">
        <f t="shared" ca="1" si="27"/>
        <v/>
      </c>
      <c r="P238" s="77" t="str">
        <f t="shared" ca="1" si="23"/>
        <v/>
      </c>
      <c r="Q238" s="201"/>
    </row>
    <row r="239" spans="1:17" ht="15" customHeight="1">
      <c r="A239" s="253">
        <v>337</v>
      </c>
      <c r="B239" s="258" t="s">
        <v>60</v>
      </c>
      <c r="C239" s="258" t="s">
        <v>440</v>
      </c>
      <c r="D239" s="262" t="s">
        <v>88</v>
      </c>
      <c r="E239" s="260">
        <v>37424</v>
      </c>
      <c r="F239" s="272" t="s">
        <v>118</v>
      </c>
      <c r="G239" s="37" t="str">
        <f>REPLACE(CHOOSE(MATCH(YEAR($Q$1-E239)-1900,{8;9;10;11;12;14;16;18}),"P 1","P 2","B 1","B 2","M","C","J","S"),2,1,F239)</f>
        <v>BG2</v>
      </c>
      <c r="H239" s="205" t="str">
        <f t="shared" ca="1" si="27"/>
        <v/>
      </c>
      <c r="I239" s="205" t="str">
        <f t="shared" ca="1" si="27"/>
        <v/>
      </c>
      <c r="J239" s="205" t="str">
        <f t="shared" ca="1" si="27"/>
        <v/>
      </c>
      <c r="K239" s="205" t="str">
        <f t="shared" ca="1" si="27"/>
        <v/>
      </c>
      <c r="L239" s="205" t="str">
        <f t="shared" ca="1" si="27"/>
        <v/>
      </c>
      <c r="M239" s="205">
        <f t="shared" ca="1" si="27"/>
        <v>8</v>
      </c>
      <c r="N239" s="205" t="str">
        <f t="shared" ca="1" si="27"/>
        <v/>
      </c>
      <c r="O239" s="205" t="str">
        <f t="shared" ca="1" si="27"/>
        <v/>
      </c>
      <c r="P239" s="77">
        <f t="shared" ca="1" si="23"/>
        <v>8</v>
      </c>
      <c r="Q239" s="201"/>
    </row>
    <row r="240" spans="1:17" ht="15" customHeight="1">
      <c r="A240" s="253">
        <v>338</v>
      </c>
      <c r="B240" s="258" t="s">
        <v>441</v>
      </c>
      <c r="C240" s="258" t="s">
        <v>442</v>
      </c>
      <c r="D240" s="262" t="s">
        <v>88</v>
      </c>
      <c r="E240" s="260">
        <v>37288</v>
      </c>
      <c r="F240" s="272" t="s">
        <v>118</v>
      </c>
      <c r="G240" s="37" t="str">
        <f>REPLACE(CHOOSE(MATCH(YEAR($Q$1-E240)-1900,{8;9;10;11;12;14;16;18}),"P 1","P 2","B 1","B 2","M","C","J","S"),2,1,F240)</f>
        <v>BG2</v>
      </c>
      <c r="H240" s="205" t="str">
        <f t="shared" ca="1" si="27"/>
        <v/>
      </c>
      <c r="I240" s="205" t="str">
        <f t="shared" ca="1" si="27"/>
        <v/>
      </c>
      <c r="J240" s="205" t="str">
        <f t="shared" ca="1" si="27"/>
        <v/>
      </c>
      <c r="K240" s="205" t="str">
        <f t="shared" ca="1" si="27"/>
        <v/>
      </c>
      <c r="L240" s="205" t="str">
        <f t="shared" ca="1" si="27"/>
        <v/>
      </c>
      <c r="M240" s="205">
        <f t="shared" ca="1" si="27"/>
        <v>18</v>
      </c>
      <c r="N240" s="205" t="str">
        <f t="shared" ca="1" si="27"/>
        <v/>
      </c>
      <c r="O240" s="205" t="str">
        <f t="shared" ca="1" si="27"/>
        <v/>
      </c>
      <c r="P240" s="77">
        <f t="shared" ca="1" si="23"/>
        <v>18</v>
      </c>
      <c r="Q240" s="201"/>
    </row>
    <row r="241" spans="1:17" ht="15" customHeight="1">
      <c r="A241" s="253">
        <v>339</v>
      </c>
      <c r="B241" s="258" t="s">
        <v>125</v>
      </c>
      <c r="C241" s="258" t="s">
        <v>443</v>
      </c>
      <c r="D241" s="262" t="s">
        <v>88</v>
      </c>
      <c r="E241" s="260">
        <v>37323</v>
      </c>
      <c r="F241" s="272" t="s">
        <v>118</v>
      </c>
      <c r="G241" s="37" t="str">
        <f>REPLACE(CHOOSE(MATCH(YEAR($Q$1-E241)-1900,{8;9;10;11;12;14;16;18}),"P 1","P 2","B 1","B 2","M","C","J","S"),2,1,F241)</f>
        <v>BG2</v>
      </c>
      <c r="H241" s="205" t="str">
        <f t="shared" ca="1" si="27"/>
        <v/>
      </c>
      <c r="I241" s="205" t="str">
        <f t="shared" ca="1" si="27"/>
        <v/>
      </c>
      <c r="J241" s="205" t="str">
        <f t="shared" ca="1" si="27"/>
        <v/>
      </c>
      <c r="K241" s="205" t="str">
        <f t="shared" ca="1" si="27"/>
        <v/>
      </c>
      <c r="L241" s="205" t="str">
        <f t="shared" ca="1" si="27"/>
        <v/>
      </c>
      <c r="M241" s="205">
        <f t="shared" ca="1" si="27"/>
        <v>4</v>
      </c>
      <c r="N241" s="205" t="str">
        <f t="shared" ca="1" si="27"/>
        <v/>
      </c>
      <c r="O241" s="205" t="str">
        <f t="shared" ca="1" si="27"/>
        <v/>
      </c>
      <c r="P241" s="77">
        <f t="shared" ca="1" si="23"/>
        <v>4</v>
      </c>
      <c r="Q241" s="201"/>
    </row>
    <row r="242" spans="1:17" ht="15" customHeight="1">
      <c r="A242" s="253">
        <v>340</v>
      </c>
      <c r="B242" s="258" t="s">
        <v>126</v>
      </c>
      <c r="C242" s="258" t="s">
        <v>444</v>
      </c>
      <c r="D242" s="262" t="s">
        <v>88</v>
      </c>
      <c r="E242" s="260">
        <v>37272</v>
      </c>
      <c r="F242" s="272" t="s">
        <v>118</v>
      </c>
      <c r="G242" s="37" t="str">
        <f>REPLACE(CHOOSE(MATCH(YEAR($Q$1-E242)-1900,{8;9;10;11;12;14;16;18}),"P 1","P 2","B 1","B 2","M","C","J","S"),2,1,F242)</f>
        <v>BG2</v>
      </c>
      <c r="H242" s="205" t="str">
        <f t="shared" ref="H242:O251" ca="1" si="28">IFERROR(INDEX(INDIRECT("'"&amp;H$1&amp;"'!A:A"),MATCH($A242,INDIRECT("'"&amp;H$1&amp;"'!B:B"),0)),"")</f>
        <v/>
      </c>
      <c r="I242" s="205" t="str">
        <f t="shared" ca="1" si="28"/>
        <v/>
      </c>
      <c r="J242" s="205" t="str">
        <f t="shared" ca="1" si="28"/>
        <v/>
      </c>
      <c r="K242" s="205" t="str">
        <f t="shared" ca="1" si="28"/>
        <v/>
      </c>
      <c r="L242" s="205" t="str">
        <f t="shared" ca="1" si="28"/>
        <v/>
      </c>
      <c r="M242" s="205">
        <f t="shared" ca="1" si="28"/>
        <v>17</v>
      </c>
      <c r="N242" s="205" t="str">
        <f t="shared" ca="1" si="28"/>
        <v/>
      </c>
      <c r="O242" s="205" t="str">
        <f t="shared" ca="1" si="28"/>
        <v/>
      </c>
      <c r="P242" s="77">
        <f t="shared" ca="1" si="23"/>
        <v>17</v>
      </c>
      <c r="Q242" s="201"/>
    </row>
    <row r="243" spans="1:17" ht="15" customHeight="1">
      <c r="A243" s="253">
        <v>341</v>
      </c>
      <c r="B243" s="258" t="s">
        <v>22</v>
      </c>
      <c r="C243" s="258" t="s">
        <v>447</v>
      </c>
      <c r="D243" s="262" t="s">
        <v>88</v>
      </c>
      <c r="E243" s="260">
        <v>37607</v>
      </c>
      <c r="F243" s="272" t="s">
        <v>118</v>
      </c>
      <c r="G243" s="37" t="str">
        <f>REPLACE(CHOOSE(MATCH(YEAR($Q$1-E243)-1900,{8;9;10;11;12;14;16;18}),"P 1","P 2","B 1","B 2","M","C","J","S"),2,1,F243)</f>
        <v>BG2</v>
      </c>
      <c r="H243" s="205" t="str">
        <f t="shared" ca="1" si="28"/>
        <v/>
      </c>
      <c r="I243" s="205" t="str">
        <f t="shared" ca="1" si="28"/>
        <v/>
      </c>
      <c r="J243" s="205" t="str">
        <f t="shared" ca="1" si="28"/>
        <v/>
      </c>
      <c r="K243" s="205" t="str">
        <f t="shared" ca="1" si="28"/>
        <v/>
      </c>
      <c r="L243" s="205" t="str">
        <f t="shared" ca="1" si="28"/>
        <v/>
      </c>
      <c r="M243" s="205" t="str">
        <f t="shared" ca="1" si="28"/>
        <v/>
      </c>
      <c r="N243" s="205" t="str">
        <f t="shared" ca="1" si="28"/>
        <v/>
      </c>
      <c r="O243" s="205" t="str">
        <f t="shared" ca="1" si="28"/>
        <v/>
      </c>
      <c r="P243" s="77" t="str">
        <f t="shared" ca="1" si="23"/>
        <v/>
      </c>
      <c r="Q243" s="201"/>
    </row>
    <row r="244" spans="1:17" ht="15" customHeight="1">
      <c r="A244" s="253">
        <v>342</v>
      </c>
      <c r="B244" s="258" t="s">
        <v>448</v>
      </c>
      <c r="C244" s="258" t="s">
        <v>449</v>
      </c>
      <c r="D244" s="262" t="s">
        <v>88</v>
      </c>
      <c r="E244" s="260">
        <v>37269</v>
      </c>
      <c r="F244" s="272" t="s">
        <v>118</v>
      </c>
      <c r="G244" s="37" t="str">
        <f>REPLACE(CHOOSE(MATCH(YEAR($Q$1-E244)-1900,{8;9;10;11;12;14;16;18}),"P 1","P 2","B 1","B 2","M","C","J","S"),2,1,F244)</f>
        <v>BG2</v>
      </c>
      <c r="H244" s="205" t="str">
        <f t="shared" ca="1" si="28"/>
        <v/>
      </c>
      <c r="I244" s="205" t="str">
        <f t="shared" ca="1" si="28"/>
        <v/>
      </c>
      <c r="J244" s="205" t="str">
        <f t="shared" ca="1" si="28"/>
        <v/>
      </c>
      <c r="K244" s="205" t="str">
        <f t="shared" ca="1" si="28"/>
        <v/>
      </c>
      <c r="L244" s="205" t="str">
        <f t="shared" ca="1" si="28"/>
        <v/>
      </c>
      <c r="M244" s="205">
        <f t="shared" ca="1" si="28"/>
        <v>19</v>
      </c>
      <c r="N244" s="205" t="str">
        <f t="shared" ca="1" si="28"/>
        <v/>
      </c>
      <c r="O244" s="205" t="str">
        <f t="shared" ca="1" si="28"/>
        <v/>
      </c>
      <c r="P244" s="77">
        <f t="shared" ca="1" si="23"/>
        <v>19</v>
      </c>
      <c r="Q244" s="201"/>
    </row>
    <row r="245" spans="1:17" ht="15" customHeight="1">
      <c r="A245" s="253">
        <v>343</v>
      </c>
      <c r="B245" s="258" t="s">
        <v>450</v>
      </c>
      <c r="C245" s="258" t="s">
        <v>451</v>
      </c>
      <c r="D245" s="262" t="s">
        <v>88</v>
      </c>
      <c r="E245" s="260">
        <v>37566</v>
      </c>
      <c r="F245" s="272" t="s">
        <v>118</v>
      </c>
      <c r="G245" s="37" t="str">
        <f>REPLACE(CHOOSE(MATCH(YEAR($Q$1-E245)-1900,{8;9;10;11;12;14;16;18}),"P 1","P 2","B 1","B 2","M","C","J","S"),2,1,F245)</f>
        <v>BG2</v>
      </c>
      <c r="H245" s="205" t="str">
        <f t="shared" ca="1" si="28"/>
        <v/>
      </c>
      <c r="I245" s="205" t="str">
        <f t="shared" ca="1" si="28"/>
        <v/>
      </c>
      <c r="J245" s="205" t="str">
        <f t="shared" ca="1" si="28"/>
        <v/>
      </c>
      <c r="K245" s="205" t="str">
        <f t="shared" ca="1" si="28"/>
        <v/>
      </c>
      <c r="L245" s="205" t="str">
        <f t="shared" ca="1" si="28"/>
        <v/>
      </c>
      <c r="M245" s="205">
        <f t="shared" ca="1" si="28"/>
        <v>29</v>
      </c>
      <c r="N245" s="205" t="str">
        <f t="shared" ca="1" si="28"/>
        <v/>
      </c>
      <c r="O245" s="205" t="str">
        <f t="shared" ca="1" si="28"/>
        <v/>
      </c>
      <c r="P245" s="77">
        <f t="shared" ca="1" si="23"/>
        <v>29</v>
      </c>
      <c r="Q245" s="201"/>
    </row>
    <row r="246" spans="1:17" ht="15" customHeight="1">
      <c r="A246" s="253">
        <v>344</v>
      </c>
      <c r="B246" s="258" t="s">
        <v>452</v>
      </c>
      <c r="C246" s="258" t="s">
        <v>453</v>
      </c>
      <c r="D246" s="262" t="s">
        <v>88</v>
      </c>
      <c r="E246" s="260">
        <v>37344</v>
      </c>
      <c r="F246" s="272" t="s">
        <v>118</v>
      </c>
      <c r="G246" s="37" t="str">
        <f>REPLACE(CHOOSE(MATCH(YEAR($Q$1-E246)-1900,{8;9;10;11;12;14;16;18}),"P 1","P 2","B 1","B 2","M","C","J","S"),2,1,F246)</f>
        <v>BG2</v>
      </c>
      <c r="H246" s="205" t="str">
        <f t="shared" ca="1" si="28"/>
        <v/>
      </c>
      <c r="I246" s="205" t="str">
        <f t="shared" ca="1" si="28"/>
        <v/>
      </c>
      <c r="J246" s="205" t="str">
        <f t="shared" ca="1" si="28"/>
        <v/>
      </c>
      <c r="K246" s="205" t="str">
        <f t="shared" ca="1" si="28"/>
        <v/>
      </c>
      <c r="L246" s="205" t="str">
        <f t="shared" ca="1" si="28"/>
        <v/>
      </c>
      <c r="M246" s="205">
        <f t="shared" ca="1" si="28"/>
        <v>20</v>
      </c>
      <c r="N246" s="205" t="str">
        <f t="shared" ca="1" si="28"/>
        <v/>
      </c>
      <c r="O246" s="205" t="str">
        <f t="shared" ca="1" si="28"/>
        <v/>
      </c>
      <c r="P246" s="77">
        <f t="shared" ca="1" si="23"/>
        <v>20</v>
      </c>
      <c r="Q246" s="201"/>
    </row>
    <row r="247" spans="1:17" ht="15" customHeight="1">
      <c r="A247" s="253">
        <v>345</v>
      </c>
      <c r="B247" s="258" t="s">
        <v>128</v>
      </c>
      <c r="C247" s="258" t="s">
        <v>456</v>
      </c>
      <c r="D247" s="262" t="s">
        <v>88</v>
      </c>
      <c r="E247" s="260">
        <v>37589</v>
      </c>
      <c r="F247" s="272" t="s">
        <v>118</v>
      </c>
      <c r="G247" s="37" t="str">
        <f>REPLACE(CHOOSE(MATCH(YEAR($Q$1-E247)-1900,{8;9;10;11;12;14;16;18}),"P 1","P 2","B 1","B 2","M","C","J","S"),2,1,F247)</f>
        <v>BG2</v>
      </c>
      <c r="H247" s="205" t="str">
        <f t="shared" ca="1" si="28"/>
        <v/>
      </c>
      <c r="I247" s="205" t="str">
        <f t="shared" ca="1" si="28"/>
        <v/>
      </c>
      <c r="J247" s="205" t="str">
        <f t="shared" ca="1" si="28"/>
        <v/>
      </c>
      <c r="K247" s="205" t="str">
        <f t="shared" ca="1" si="28"/>
        <v/>
      </c>
      <c r="L247" s="205" t="str">
        <f t="shared" ca="1" si="28"/>
        <v/>
      </c>
      <c r="M247" s="205" t="str">
        <f t="shared" ca="1" si="28"/>
        <v/>
      </c>
      <c r="N247" s="205" t="str">
        <f t="shared" ca="1" si="28"/>
        <v/>
      </c>
      <c r="O247" s="205" t="str">
        <f t="shared" ca="1" si="28"/>
        <v/>
      </c>
      <c r="P247" s="77" t="str">
        <f t="shared" ca="1" si="23"/>
        <v/>
      </c>
      <c r="Q247" s="201"/>
    </row>
    <row r="248" spans="1:17" ht="15" customHeight="1">
      <c r="A248" s="253">
        <v>346</v>
      </c>
      <c r="B248" s="258" t="s">
        <v>457</v>
      </c>
      <c r="C248" s="258" t="s">
        <v>458</v>
      </c>
      <c r="D248" s="262" t="s">
        <v>88</v>
      </c>
      <c r="E248" s="260">
        <v>37475</v>
      </c>
      <c r="F248" s="272" t="s">
        <v>118</v>
      </c>
      <c r="G248" s="37" t="str">
        <f>REPLACE(CHOOSE(MATCH(YEAR($Q$1-E248)-1900,{8;9;10;11;12;14;16;18}),"P 1","P 2","B 1","B 2","M","C","J","S"),2,1,F248)</f>
        <v>BG2</v>
      </c>
      <c r="H248" s="205" t="str">
        <f t="shared" ca="1" si="28"/>
        <v/>
      </c>
      <c r="I248" s="205" t="str">
        <f t="shared" ca="1" si="28"/>
        <v/>
      </c>
      <c r="J248" s="205" t="str">
        <f t="shared" ca="1" si="28"/>
        <v/>
      </c>
      <c r="K248" s="205" t="str">
        <f t="shared" ca="1" si="28"/>
        <v/>
      </c>
      <c r="L248" s="205" t="str">
        <f t="shared" ca="1" si="28"/>
        <v/>
      </c>
      <c r="M248" s="205" t="str">
        <f t="shared" ca="1" si="28"/>
        <v/>
      </c>
      <c r="N248" s="205" t="str">
        <f t="shared" ca="1" si="28"/>
        <v/>
      </c>
      <c r="O248" s="205" t="str">
        <f t="shared" ca="1" si="28"/>
        <v/>
      </c>
      <c r="P248" s="77" t="str">
        <f t="shared" ca="1" si="23"/>
        <v/>
      </c>
      <c r="Q248" s="201"/>
    </row>
    <row r="249" spans="1:17" ht="15" customHeight="1">
      <c r="A249" s="253">
        <v>347</v>
      </c>
      <c r="B249" s="258" t="s">
        <v>59</v>
      </c>
      <c r="C249" s="258" t="s">
        <v>459</v>
      </c>
      <c r="D249" s="262" t="s">
        <v>88</v>
      </c>
      <c r="E249" s="260">
        <v>37431</v>
      </c>
      <c r="F249" s="272" t="s">
        <v>118</v>
      </c>
      <c r="G249" s="37" t="str">
        <f>REPLACE(CHOOSE(MATCH(YEAR($Q$1-E249)-1900,{8;9;10;11;12;14;16;18}),"P 1","P 2","B 1","B 2","M","C","J","S"),2,1,F249)</f>
        <v>BG2</v>
      </c>
      <c r="H249" s="205" t="str">
        <f t="shared" ca="1" si="28"/>
        <v/>
      </c>
      <c r="I249" s="205" t="str">
        <f t="shared" ca="1" si="28"/>
        <v/>
      </c>
      <c r="J249" s="205" t="str">
        <f t="shared" ca="1" si="28"/>
        <v/>
      </c>
      <c r="K249" s="205" t="str">
        <f t="shared" ca="1" si="28"/>
        <v/>
      </c>
      <c r="L249" s="205" t="str">
        <f t="shared" ca="1" si="28"/>
        <v/>
      </c>
      <c r="M249" s="205" t="str">
        <f t="shared" ca="1" si="28"/>
        <v/>
      </c>
      <c r="N249" s="205" t="str">
        <f t="shared" ca="1" si="28"/>
        <v/>
      </c>
      <c r="O249" s="205" t="str">
        <f t="shared" ca="1" si="28"/>
        <v/>
      </c>
      <c r="P249" s="77" t="str">
        <f t="shared" ca="1" si="23"/>
        <v/>
      </c>
      <c r="Q249" s="201"/>
    </row>
    <row r="250" spans="1:17" ht="15" customHeight="1">
      <c r="A250" s="253">
        <v>348</v>
      </c>
      <c r="B250" s="258" t="s">
        <v>450</v>
      </c>
      <c r="C250" s="258" t="s">
        <v>460</v>
      </c>
      <c r="D250" s="262" t="s">
        <v>88</v>
      </c>
      <c r="E250" s="260">
        <v>37461</v>
      </c>
      <c r="F250" s="272" t="s">
        <v>118</v>
      </c>
      <c r="G250" s="37" t="str">
        <f>REPLACE(CHOOSE(MATCH(YEAR($Q$1-E250)-1900,{8;9;10;11;12;14;16;18}),"P 1","P 2","B 1","B 2","M","C","J","S"),2,1,F250)</f>
        <v>BG2</v>
      </c>
      <c r="H250" s="205" t="str">
        <f t="shared" ca="1" si="28"/>
        <v/>
      </c>
      <c r="I250" s="205" t="str">
        <f t="shared" ca="1" si="28"/>
        <v/>
      </c>
      <c r="J250" s="205" t="str">
        <f t="shared" ca="1" si="28"/>
        <v/>
      </c>
      <c r="K250" s="205" t="str">
        <f t="shared" ca="1" si="28"/>
        <v/>
      </c>
      <c r="L250" s="205" t="str">
        <f t="shared" ca="1" si="28"/>
        <v/>
      </c>
      <c r="M250" s="205" t="str">
        <f t="shared" ca="1" si="28"/>
        <v/>
      </c>
      <c r="N250" s="205" t="str">
        <f t="shared" ca="1" si="28"/>
        <v/>
      </c>
      <c r="O250" s="205" t="str">
        <f t="shared" ca="1" si="28"/>
        <v/>
      </c>
      <c r="P250" s="77" t="str">
        <f t="shared" ca="1" si="23"/>
        <v/>
      </c>
      <c r="Q250" s="201"/>
    </row>
    <row r="251" spans="1:17" ht="15" customHeight="1">
      <c r="A251" s="253">
        <v>349</v>
      </c>
      <c r="B251" s="258" t="s">
        <v>461</v>
      </c>
      <c r="C251" s="258" t="s">
        <v>462</v>
      </c>
      <c r="D251" s="262" t="s">
        <v>88</v>
      </c>
      <c r="E251" s="260">
        <v>37581</v>
      </c>
      <c r="F251" s="272" t="s">
        <v>118</v>
      </c>
      <c r="G251" s="37" t="str">
        <f>REPLACE(CHOOSE(MATCH(YEAR($Q$1-E251)-1900,{8;9;10;11;12;14;16;18}),"P 1","P 2","B 1","B 2","M","C","J","S"),2,1,F251)</f>
        <v>BG2</v>
      </c>
      <c r="H251" s="205" t="str">
        <f t="shared" ca="1" si="28"/>
        <v/>
      </c>
      <c r="I251" s="205" t="str">
        <f t="shared" ca="1" si="28"/>
        <v/>
      </c>
      <c r="J251" s="205" t="str">
        <f t="shared" ca="1" si="28"/>
        <v/>
      </c>
      <c r="K251" s="205" t="str">
        <f t="shared" ca="1" si="28"/>
        <v/>
      </c>
      <c r="L251" s="205" t="str">
        <f t="shared" ca="1" si="28"/>
        <v/>
      </c>
      <c r="M251" s="205">
        <f t="shared" ca="1" si="28"/>
        <v>15</v>
      </c>
      <c r="N251" s="205" t="str">
        <f t="shared" ca="1" si="28"/>
        <v/>
      </c>
      <c r="O251" s="205" t="str">
        <f t="shared" ca="1" si="28"/>
        <v/>
      </c>
      <c r="P251" s="77">
        <f t="shared" ca="1" si="23"/>
        <v>15</v>
      </c>
      <c r="Q251" s="201"/>
    </row>
    <row r="252" spans="1:17" ht="15" customHeight="1">
      <c r="A252" s="253">
        <v>350</v>
      </c>
      <c r="B252" s="258" t="s">
        <v>727</v>
      </c>
      <c r="C252" s="258" t="s">
        <v>728</v>
      </c>
      <c r="D252" s="262" t="s">
        <v>88</v>
      </c>
      <c r="E252" s="260">
        <v>36682</v>
      </c>
      <c r="F252" s="261" t="s">
        <v>15</v>
      </c>
      <c r="G252" s="37" t="str">
        <f>REPLACE(CHOOSE(MATCH(YEAR($Q$1-E252)-1900,{8;9;10;11;12;14;16;18}),"P 1","P 2","B 1","B 2","M","C","J","S"),2,1,F252)</f>
        <v>MF</v>
      </c>
      <c r="H252" s="205" t="str">
        <f t="shared" ref="H252:O261" ca="1" si="29">IFERROR(INDEX(INDIRECT("'"&amp;H$1&amp;"'!A:A"),MATCH($A252,INDIRECT("'"&amp;H$1&amp;"'!B:B"),0)),"")</f>
        <v/>
      </c>
      <c r="I252" s="205" t="str">
        <f t="shared" ca="1" si="29"/>
        <v/>
      </c>
      <c r="J252" s="205">
        <f t="shared" ca="1" si="29"/>
        <v>27</v>
      </c>
      <c r="K252" s="205" t="str">
        <f t="shared" ca="1" si="29"/>
        <v/>
      </c>
      <c r="L252" s="205" t="str">
        <f t="shared" ca="1" si="29"/>
        <v/>
      </c>
      <c r="M252" s="205" t="str">
        <f t="shared" ca="1" si="29"/>
        <v/>
      </c>
      <c r="N252" s="205" t="str">
        <f t="shared" ca="1" si="29"/>
        <v/>
      </c>
      <c r="O252" s="205" t="str">
        <f t="shared" ca="1" si="29"/>
        <v/>
      </c>
      <c r="P252" s="77">
        <f t="shared" ca="1" si="23"/>
        <v>27</v>
      </c>
      <c r="Q252" s="201"/>
    </row>
    <row r="253" spans="1:17" ht="15" customHeight="1">
      <c r="A253" s="253">
        <v>351</v>
      </c>
      <c r="B253" s="258" t="s">
        <v>729</v>
      </c>
      <c r="C253" s="258" t="s">
        <v>730</v>
      </c>
      <c r="D253" s="262" t="s">
        <v>88</v>
      </c>
      <c r="E253" s="260">
        <v>36774</v>
      </c>
      <c r="F253" s="261" t="s">
        <v>15</v>
      </c>
      <c r="G253" s="37" t="str">
        <f>REPLACE(CHOOSE(MATCH(YEAR($Q$1-E253)-1900,{8;9;10;11;12;14;16;18}),"P 1","P 2","B 1","B 2","M","C","J","S"),2,1,F253)</f>
        <v>MF</v>
      </c>
      <c r="H253" s="205" t="str">
        <f t="shared" ca="1" si="29"/>
        <v/>
      </c>
      <c r="I253" s="205" t="str">
        <f t="shared" ca="1" si="29"/>
        <v/>
      </c>
      <c r="J253" s="205">
        <f t="shared" ca="1" si="29"/>
        <v>11</v>
      </c>
      <c r="K253" s="205" t="str">
        <f t="shared" ca="1" si="29"/>
        <v/>
      </c>
      <c r="L253" s="205" t="str">
        <f t="shared" ca="1" si="29"/>
        <v/>
      </c>
      <c r="M253" s="205" t="str">
        <f t="shared" ca="1" si="29"/>
        <v/>
      </c>
      <c r="N253" s="205" t="str">
        <f t="shared" ca="1" si="29"/>
        <v/>
      </c>
      <c r="O253" s="205" t="str">
        <f t="shared" ca="1" si="29"/>
        <v/>
      </c>
      <c r="P253" s="77">
        <f t="shared" ca="1" si="23"/>
        <v>11</v>
      </c>
      <c r="Q253" s="201"/>
    </row>
    <row r="254" spans="1:17" ht="15" customHeight="1">
      <c r="A254" s="253">
        <v>352</v>
      </c>
      <c r="B254" s="258" t="s">
        <v>463</v>
      </c>
      <c r="C254" s="258" t="s">
        <v>464</v>
      </c>
      <c r="D254" s="262" t="s">
        <v>88</v>
      </c>
      <c r="E254" s="260">
        <v>36877</v>
      </c>
      <c r="F254" s="261" t="s">
        <v>15</v>
      </c>
      <c r="G254" s="37" t="str">
        <f>REPLACE(CHOOSE(MATCH(YEAR($Q$1-E254)-1900,{8;9;10;11;12;14;16;18}),"P 1","P 2","B 1","B 2","M","C","J","S"),2,1,F254)</f>
        <v>MF</v>
      </c>
      <c r="H254" s="205" t="str">
        <f t="shared" ca="1" si="29"/>
        <v/>
      </c>
      <c r="I254" s="205" t="str">
        <f t="shared" ca="1" si="29"/>
        <v/>
      </c>
      <c r="J254" s="205">
        <f t="shared" ca="1" si="29"/>
        <v>22</v>
      </c>
      <c r="K254" s="205" t="str">
        <f t="shared" ca="1" si="29"/>
        <v/>
      </c>
      <c r="L254" s="205" t="str">
        <f t="shared" ca="1" si="29"/>
        <v/>
      </c>
      <c r="M254" s="205" t="str">
        <f t="shared" ca="1" si="29"/>
        <v/>
      </c>
      <c r="N254" s="205" t="str">
        <f t="shared" ca="1" si="29"/>
        <v/>
      </c>
      <c r="O254" s="205" t="str">
        <f t="shared" ca="1" si="29"/>
        <v/>
      </c>
      <c r="P254" s="77">
        <f t="shared" ca="1" si="23"/>
        <v>22</v>
      </c>
      <c r="Q254" s="201"/>
    </row>
    <row r="255" spans="1:17" ht="15" customHeight="1">
      <c r="A255" s="253">
        <v>353</v>
      </c>
      <c r="B255" s="258" t="s">
        <v>133</v>
      </c>
      <c r="C255" s="258" t="s">
        <v>465</v>
      </c>
      <c r="D255" s="262" t="s">
        <v>88</v>
      </c>
      <c r="E255" s="260">
        <v>36689</v>
      </c>
      <c r="F255" s="261" t="s">
        <v>15</v>
      </c>
      <c r="G255" s="37" t="str">
        <f>REPLACE(CHOOSE(MATCH(YEAR($Q$1-E255)-1900,{8;9;10;11;12;14;16;18}),"P 1","P 2","B 1","B 2","M","C","J","S"),2,1,F255)</f>
        <v>MF</v>
      </c>
      <c r="H255" s="205" t="str">
        <f t="shared" ca="1" si="29"/>
        <v/>
      </c>
      <c r="I255" s="205" t="str">
        <f t="shared" ca="1" si="29"/>
        <v/>
      </c>
      <c r="J255" s="205">
        <f t="shared" ca="1" si="29"/>
        <v>21</v>
      </c>
      <c r="K255" s="205" t="str">
        <f t="shared" ca="1" si="29"/>
        <v/>
      </c>
      <c r="L255" s="205" t="str">
        <f t="shared" ca="1" si="29"/>
        <v/>
      </c>
      <c r="M255" s="205" t="str">
        <f t="shared" ca="1" si="29"/>
        <v/>
      </c>
      <c r="N255" s="205" t="str">
        <f t="shared" ca="1" si="29"/>
        <v/>
      </c>
      <c r="O255" s="205" t="str">
        <f t="shared" ca="1" si="29"/>
        <v/>
      </c>
      <c r="P255" s="77">
        <f t="shared" ca="1" si="23"/>
        <v>21</v>
      </c>
      <c r="Q255" s="201"/>
    </row>
    <row r="256" spans="1:17" ht="15" customHeight="1">
      <c r="A256" s="253">
        <v>354</v>
      </c>
      <c r="B256" s="258" t="s">
        <v>466</v>
      </c>
      <c r="C256" s="258" t="s">
        <v>467</v>
      </c>
      <c r="D256" s="262" t="s">
        <v>88</v>
      </c>
      <c r="E256" s="260">
        <v>36838</v>
      </c>
      <c r="F256" s="261" t="s">
        <v>15</v>
      </c>
      <c r="G256" s="37" t="str">
        <f>REPLACE(CHOOSE(MATCH(YEAR($Q$1-E256)-1900,{8;9;10;11;12;14;16;18}),"P 1","P 2","B 1","B 2","M","C","J","S"),2,1,F256)</f>
        <v>MF</v>
      </c>
      <c r="H256" s="205" t="str">
        <f t="shared" ca="1" si="29"/>
        <v/>
      </c>
      <c r="I256" s="205" t="str">
        <f t="shared" ca="1" si="29"/>
        <v/>
      </c>
      <c r="J256" s="205">
        <f t="shared" ca="1" si="29"/>
        <v>13</v>
      </c>
      <c r="K256" s="205" t="str">
        <f t="shared" ca="1" si="29"/>
        <v/>
      </c>
      <c r="L256" s="205" t="str">
        <f t="shared" ca="1" si="29"/>
        <v/>
      </c>
      <c r="M256" s="205" t="str">
        <f t="shared" ca="1" si="29"/>
        <v/>
      </c>
      <c r="N256" s="205" t="str">
        <f t="shared" ca="1" si="29"/>
        <v/>
      </c>
      <c r="O256" s="205" t="str">
        <f t="shared" ca="1" si="29"/>
        <v/>
      </c>
      <c r="P256" s="77">
        <f t="shared" ca="1" si="23"/>
        <v>13</v>
      </c>
      <c r="Q256" s="201"/>
    </row>
    <row r="257" spans="1:17" ht="15" customHeight="1">
      <c r="A257" s="253">
        <v>355</v>
      </c>
      <c r="B257" s="258" t="s">
        <v>59</v>
      </c>
      <c r="C257" s="258" t="s">
        <v>468</v>
      </c>
      <c r="D257" s="262" t="s">
        <v>88</v>
      </c>
      <c r="E257" s="260">
        <v>37054</v>
      </c>
      <c r="F257" s="261" t="s">
        <v>15</v>
      </c>
      <c r="G257" s="37" t="str">
        <f>REPLACE(CHOOSE(MATCH(YEAR($Q$1-E257)-1900,{8;9;10;11;12;14;16;18}),"P 1","P 2","B 1","B 2","M","C","J","S"),2,1,F257)</f>
        <v>MF</v>
      </c>
      <c r="H257" s="205" t="str">
        <f t="shared" ca="1" si="29"/>
        <v/>
      </c>
      <c r="I257" s="205" t="str">
        <f t="shared" ca="1" si="29"/>
        <v/>
      </c>
      <c r="J257" s="205">
        <f t="shared" ca="1" si="29"/>
        <v>9</v>
      </c>
      <c r="K257" s="205" t="str">
        <f t="shared" ca="1" si="29"/>
        <v/>
      </c>
      <c r="L257" s="205" t="str">
        <f t="shared" ca="1" si="29"/>
        <v/>
      </c>
      <c r="M257" s="205" t="str">
        <f t="shared" ca="1" si="29"/>
        <v/>
      </c>
      <c r="N257" s="205" t="str">
        <f t="shared" ca="1" si="29"/>
        <v/>
      </c>
      <c r="O257" s="205" t="str">
        <f t="shared" ca="1" si="29"/>
        <v/>
      </c>
      <c r="P257" s="77">
        <f t="shared" ca="1" si="23"/>
        <v>9</v>
      </c>
      <c r="Q257" s="201"/>
    </row>
    <row r="258" spans="1:17" ht="15" customHeight="1">
      <c r="A258" s="253">
        <v>356</v>
      </c>
      <c r="B258" s="258" t="s">
        <v>132</v>
      </c>
      <c r="C258" s="258" t="s">
        <v>469</v>
      </c>
      <c r="D258" s="262" t="s">
        <v>88</v>
      </c>
      <c r="E258" s="260">
        <v>36858</v>
      </c>
      <c r="F258" s="261" t="s">
        <v>15</v>
      </c>
      <c r="G258" s="37" t="str">
        <f>REPLACE(CHOOSE(MATCH(YEAR($Q$1-E258)-1900,{8;9;10;11;12;14;16;18}),"P 1","P 2","B 1","B 2","M","C","J","S"),2,1,F258)</f>
        <v>MF</v>
      </c>
      <c r="H258" s="205" t="str">
        <f t="shared" ca="1" si="29"/>
        <v/>
      </c>
      <c r="I258" s="205" t="str">
        <f t="shared" ca="1" si="29"/>
        <v/>
      </c>
      <c r="J258" s="205">
        <f t="shared" ca="1" si="29"/>
        <v>2</v>
      </c>
      <c r="K258" s="205" t="str">
        <f t="shared" ca="1" si="29"/>
        <v/>
      </c>
      <c r="L258" s="205" t="str">
        <f t="shared" ca="1" si="29"/>
        <v/>
      </c>
      <c r="M258" s="205" t="str">
        <f t="shared" ca="1" si="29"/>
        <v/>
      </c>
      <c r="N258" s="205" t="str">
        <f t="shared" ca="1" si="29"/>
        <v/>
      </c>
      <c r="O258" s="205" t="str">
        <f t="shared" ca="1" si="29"/>
        <v/>
      </c>
      <c r="P258" s="77">
        <f t="shared" ref="P258:P321" ca="1" si="30">IF(SUM(H258:O258)=0,"",SUM(H258:O258))</f>
        <v>2</v>
      </c>
      <c r="Q258" s="201"/>
    </row>
    <row r="259" spans="1:17" ht="15" customHeight="1">
      <c r="A259" s="253">
        <v>357</v>
      </c>
      <c r="B259" s="258" t="s">
        <v>470</v>
      </c>
      <c r="C259" s="258" t="s">
        <v>471</v>
      </c>
      <c r="D259" s="262" t="s">
        <v>88</v>
      </c>
      <c r="E259" s="260">
        <v>36845</v>
      </c>
      <c r="F259" s="261" t="s">
        <v>15</v>
      </c>
      <c r="G259" s="37" t="str">
        <f>REPLACE(CHOOSE(MATCH(YEAR($Q$1-E259)-1900,{8;9;10;11;12;14;16;18}),"P 1","P 2","B 1","B 2","M","C","J","S"),2,1,F259)</f>
        <v>MF</v>
      </c>
      <c r="H259" s="205" t="str">
        <f t="shared" ca="1" si="29"/>
        <v/>
      </c>
      <c r="I259" s="205" t="str">
        <f t="shared" ca="1" si="29"/>
        <v/>
      </c>
      <c r="J259" s="205">
        <f t="shared" ca="1" si="29"/>
        <v>5</v>
      </c>
      <c r="K259" s="205" t="str">
        <f t="shared" ca="1" si="29"/>
        <v/>
      </c>
      <c r="L259" s="205" t="str">
        <f t="shared" ca="1" si="29"/>
        <v/>
      </c>
      <c r="M259" s="205" t="str">
        <f t="shared" ca="1" si="29"/>
        <v/>
      </c>
      <c r="N259" s="205" t="str">
        <f t="shared" ca="1" si="29"/>
        <v/>
      </c>
      <c r="O259" s="205" t="str">
        <f t="shared" ca="1" si="29"/>
        <v/>
      </c>
      <c r="P259" s="77">
        <f t="shared" ca="1" si="30"/>
        <v>5</v>
      </c>
      <c r="Q259" s="201"/>
    </row>
    <row r="260" spans="1:17" ht="15" customHeight="1">
      <c r="A260" s="253">
        <v>358</v>
      </c>
      <c r="B260" s="258" t="s">
        <v>472</v>
      </c>
      <c r="C260" s="258" t="s">
        <v>473</v>
      </c>
      <c r="D260" s="262" t="s">
        <v>88</v>
      </c>
      <c r="E260" s="260">
        <v>36594</v>
      </c>
      <c r="F260" s="261" t="s">
        <v>15</v>
      </c>
      <c r="G260" s="37" t="str">
        <f>REPLACE(CHOOSE(MATCH(YEAR($Q$1-E260)-1900,{8;9;10;11;12;14;16;18}),"P 1","P 2","B 1","B 2","M","C","J","S"),2,1,F260)</f>
        <v>MF</v>
      </c>
      <c r="H260" s="205" t="str">
        <f t="shared" ca="1" si="29"/>
        <v/>
      </c>
      <c r="I260" s="205" t="str">
        <f t="shared" ca="1" si="29"/>
        <v/>
      </c>
      <c r="J260" s="205">
        <f t="shared" ca="1" si="29"/>
        <v>23</v>
      </c>
      <c r="K260" s="205" t="str">
        <f t="shared" ca="1" si="29"/>
        <v/>
      </c>
      <c r="L260" s="205" t="str">
        <f t="shared" ca="1" si="29"/>
        <v/>
      </c>
      <c r="M260" s="205" t="str">
        <f t="shared" ca="1" si="29"/>
        <v/>
      </c>
      <c r="N260" s="205" t="str">
        <f t="shared" ca="1" si="29"/>
        <v/>
      </c>
      <c r="O260" s="205" t="str">
        <f t="shared" ca="1" si="29"/>
        <v/>
      </c>
      <c r="P260" s="77">
        <f t="shared" ca="1" si="30"/>
        <v>23</v>
      </c>
      <c r="Q260" s="201"/>
    </row>
    <row r="261" spans="1:17" ht="15" customHeight="1">
      <c r="A261" s="253">
        <v>359</v>
      </c>
      <c r="B261" s="258" t="s">
        <v>474</v>
      </c>
      <c r="C261" s="258" t="s">
        <v>475</v>
      </c>
      <c r="D261" s="262" t="s">
        <v>88</v>
      </c>
      <c r="E261" s="260">
        <v>36955</v>
      </c>
      <c r="F261" s="261" t="s">
        <v>15</v>
      </c>
      <c r="G261" s="37" t="str">
        <f>REPLACE(CHOOSE(MATCH(YEAR($Q$1-E261)-1900,{8;9;10;11;12;14;16;18}),"P 1","P 2","B 1","B 2","M","C","J","S"),2,1,F261)</f>
        <v>MF</v>
      </c>
      <c r="H261" s="205" t="str">
        <f t="shared" ca="1" si="29"/>
        <v/>
      </c>
      <c r="I261" s="205" t="str">
        <f t="shared" ca="1" si="29"/>
        <v/>
      </c>
      <c r="J261" s="205">
        <f t="shared" ca="1" si="29"/>
        <v>7</v>
      </c>
      <c r="K261" s="205" t="str">
        <f t="shared" ca="1" si="29"/>
        <v/>
      </c>
      <c r="L261" s="205" t="str">
        <f t="shared" ca="1" si="29"/>
        <v/>
      </c>
      <c r="M261" s="205" t="str">
        <f t="shared" ca="1" si="29"/>
        <v/>
      </c>
      <c r="N261" s="205" t="str">
        <f t="shared" ca="1" si="29"/>
        <v/>
      </c>
      <c r="O261" s="205" t="str">
        <f t="shared" ca="1" si="29"/>
        <v/>
      </c>
      <c r="P261" s="77">
        <f t="shared" ca="1" si="30"/>
        <v>7</v>
      </c>
      <c r="Q261" s="201"/>
    </row>
    <row r="262" spans="1:17" ht="15" customHeight="1">
      <c r="A262" s="253">
        <v>360</v>
      </c>
      <c r="B262" s="258" t="s">
        <v>59</v>
      </c>
      <c r="C262" s="258" t="s">
        <v>476</v>
      </c>
      <c r="D262" s="262" t="s">
        <v>88</v>
      </c>
      <c r="E262" s="260">
        <v>37054</v>
      </c>
      <c r="F262" s="261" t="s">
        <v>15</v>
      </c>
      <c r="G262" s="37" t="str">
        <f>REPLACE(CHOOSE(MATCH(YEAR($Q$1-E262)-1900,{8;9;10;11;12;14;16;18}),"P 1","P 2","B 1","B 2","M","C","J","S"),2,1,F262)</f>
        <v>MF</v>
      </c>
      <c r="H262" s="205" t="str">
        <f t="shared" ref="H262:O271" ca="1" si="31">IFERROR(INDEX(INDIRECT("'"&amp;H$1&amp;"'!A:A"),MATCH($A262,INDIRECT("'"&amp;H$1&amp;"'!B:B"),0)),"")</f>
        <v/>
      </c>
      <c r="I262" s="205" t="str">
        <f t="shared" ca="1" si="31"/>
        <v/>
      </c>
      <c r="J262" s="205" t="str">
        <f t="shared" ca="1" si="31"/>
        <v/>
      </c>
      <c r="K262" s="205" t="str">
        <f t="shared" ca="1" si="31"/>
        <v/>
      </c>
      <c r="L262" s="205" t="str">
        <f t="shared" ca="1" si="31"/>
        <v/>
      </c>
      <c r="M262" s="205" t="str">
        <f t="shared" ca="1" si="31"/>
        <v/>
      </c>
      <c r="N262" s="205" t="str">
        <f t="shared" ca="1" si="31"/>
        <v/>
      </c>
      <c r="O262" s="205" t="str">
        <f t="shared" ca="1" si="31"/>
        <v/>
      </c>
      <c r="P262" s="77" t="str">
        <f t="shared" ca="1" si="30"/>
        <v/>
      </c>
      <c r="Q262" s="201"/>
    </row>
    <row r="263" spans="1:17" ht="15" customHeight="1">
      <c r="A263" s="253">
        <v>361</v>
      </c>
      <c r="B263" s="258" t="s">
        <v>477</v>
      </c>
      <c r="C263" s="258" t="s">
        <v>478</v>
      </c>
      <c r="D263" s="262" t="s">
        <v>88</v>
      </c>
      <c r="E263" s="260">
        <v>36769</v>
      </c>
      <c r="F263" s="261" t="s">
        <v>15</v>
      </c>
      <c r="G263" s="37" t="str">
        <f>REPLACE(CHOOSE(MATCH(YEAR($Q$1-E263)-1900,{8;9;10;11;12;14;16;18}),"P 1","P 2","B 1","B 2","M","C","J","S"),2,1,F263)</f>
        <v>MF</v>
      </c>
      <c r="H263" s="205" t="str">
        <f t="shared" ca="1" si="31"/>
        <v/>
      </c>
      <c r="I263" s="205" t="str">
        <f t="shared" ca="1" si="31"/>
        <v/>
      </c>
      <c r="J263" s="205">
        <f t="shared" ca="1" si="31"/>
        <v>30</v>
      </c>
      <c r="K263" s="205" t="str">
        <f t="shared" ca="1" si="31"/>
        <v/>
      </c>
      <c r="L263" s="205" t="str">
        <f t="shared" ca="1" si="31"/>
        <v/>
      </c>
      <c r="M263" s="205" t="str">
        <f t="shared" ca="1" si="31"/>
        <v/>
      </c>
      <c r="N263" s="205" t="str">
        <f t="shared" ca="1" si="31"/>
        <v/>
      </c>
      <c r="O263" s="205" t="str">
        <f t="shared" ca="1" si="31"/>
        <v/>
      </c>
      <c r="P263" s="77">
        <f t="shared" ca="1" si="30"/>
        <v>30</v>
      </c>
      <c r="Q263" s="201"/>
    </row>
    <row r="264" spans="1:17" ht="15" customHeight="1">
      <c r="A264" s="253">
        <v>362</v>
      </c>
      <c r="B264" s="258" t="s">
        <v>731</v>
      </c>
      <c r="C264" s="258" t="s">
        <v>732</v>
      </c>
      <c r="D264" s="262" t="s">
        <v>88</v>
      </c>
      <c r="E264" s="260">
        <v>37018</v>
      </c>
      <c r="F264" s="261" t="s">
        <v>15</v>
      </c>
      <c r="G264" s="37" t="str">
        <f>REPLACE(CHOOSE(MATCH(YEAR($Q$1-E264)-1900,{8;9;10;11;12;14;16;18}),"P 1","P 2","B 1","B 2","M","C","J","S"),2,1,F264)</f>
        <v>MF</v>
      </c>
      <c r="H264" s="205" t="str">
        <f t="shared" ca="1" si="31"/>
        <v/>
      </c>
      <c r="I264" s="205" t="str">
        <f t="shared" ca="1" si="31"/>
        <v/>
      </c>
      <c r="J264" s="205">
        <f t="shared" ca="1" si="31"/>
        <v>25</v>
      </c>
      <c r="K264" s="205">
        <f t="shared" ca="1" si="31"/>
        <v>54</v>
      </c>
      <c r="L264" s="205" t="str">
        <f t="shared" ca="1" si="31"/>
        <v/>
      </c>
      <c r="M264" s="205" t="str">
        <f t="shared" ca="1" si="31"/>
        <v/>
      </c>
      <c r="N264" s="205" t="str">
        <f t="shared" ca="1" si="31"/>
        <v/>
      </c>
      <c r="O264" s="205" t="str">
        <f t="shared" ca="1" si="31"/>
        <v/>
      </c>
      <c r="P264" s="77">
        <f t="shared" ca="1" si="30"/>
        <v>79</v>
      </c>
      <c r="Q264" s="201"/>
    </row>
    <row r="265" spans="1:17" ht="15" customHeight="1">
      <c r="A265" s="253">
        <v>363</v>
      </c>
      <c r="B265" s="258" t="s">
        <v>420</v>
      </c>
      <c r="C265" s="258" t="s">
        <v>733</v>
      </c>
      <c r="D265" s="262" t="s">
        <v>88</v>
      </c>
      <c r="E265" s="260">
        <v>36972</v>
      </c>
      <c r="F265" s="261" t="s">
        <v>15</v>
      </c>
      <c r="G265" s="37" t="str">
        <f>REPLACE(CHOOSE(MATCH(YEAR($Q$1-E265)-1900,{8;9;10;11;12;14;16;18}),"P 1","P 2","B 1","B 2","M","C","J","S"),2,1,F265)</f>
        <v>MF</v>
      </c>
      <c r="H265" s="205" t="str">
        <f t="shared" ca="1" si="31"/>
        <v/>
      </c>
      <c r="I265" s="205" t="str">
        <f t="shared" ca="1" si="31"/>
        <v/>
      </c>
      <c r="J265" s="205" t="str">
        <f t="shared" ca="1" si="31"/>
        <v/>
      </c>
      <c r="K265" s="205" t="str">
        <f t="shared" ca="1" si="31"/>
        <v/>
      </c>
      <c r="L265" s="205" t="str">
        <f t="shared" ca="1" si="31"/>
        <v/>
      </c>
      <c r="M265" s="205" t="str">
        <f t="shared" ca="1" si="31"/>
        <v/>
      </c>
      <c r="N265" s="205" t="str">
        <f t="shared" ca="1" si="31"/>
        <v/>
      </c>
      <c r="O265" s="205" t="str">
        <f t="shared" ca="1" si="31"/>
        <v/>
      </c>
      <c r="P265" s="77" t="str">
        <f t="shared" ca="1" si="30"/>
        <v/>
      </c>
      <c r="Q265" s="201"/>
    </row>
    <row r="266" spans="1:17" ht="15" customHeight="1">
      <c r="A266" s="253">
        <v>364</v>
      </c>
      <c r="B266" s="258" t="s">
        <v>734</v>
      </c>
      <c r="C266" s="258" t="s">
        <v>735</v>
      </c>
      <c r="D266" s="262" t="s">
        <v>88</v>
      </c>
      <c r="E266" s="260">
        <v>36650</v>
      </c>
      <c r="F266" s="261" t="s">
        <v>15</v>
      </c>
      <c r="G266" s="37" t="str">
        <f>REPLACE(CHOOSE(MATCH(YEAR($Q$1-E266)-1900,{8;9;10;11;12;14;16;18}),"P 1","P 2","B 1","B 2","M","C","J","S"),2,1,F266)</f>
        <v>MF</v>
      </c>
      <c r="H266" s="205" t="str">
        <f t="shared" ca="1" si="31"/>
        <v/>
      </c>
      <c r="I266" s="205" t="str">
        <f t="shared" ca="1" si="31"/>
        <v/>
      </c>
      <c r="J266" s="205" t="str">
        <f t="shared" ca="1" si="31"/>
        <v/>
      </c>
      <c r="K266" s="205" t="str">
        <f t="shared" ca="1" si="31"/>
        <v/>
      </c>
      <c r="L266" s="205" t="str">
        <f t="shared" ca="1" si="31"/>
        <v/>
      </c>
      <c r="M266" s="205" t="str">
        <f t="shared" ca="1" si="31"/>
        <v/>
      </c>
      <c r="N266" s="205" t="str">
        <f t="shared" ca="1" si="31"/>
        <v/>
      </c>
      <c r="O266" s="205" t="str">
        <f t="shared" ca="1" si="31"/>
        <v/>
      </c>
      <c r="P266" s="77" t="str">
        <f t="shared" ca="1" si="30"/>
        <v/>
      </c>
      <c r="Q266" s="201"/>
    </row>
    <row r="267" spans="1:17" ht="15" customHeight="1">
      <c r="A267" s="253">
        <v>365</v>
      </c>
      <c r="B267" s="258" t="s">
        <v>736</v>
      </c>
      <c r="C267" s="258" t="s">
        <v>737</v>
      </c>
      <c r="D267" s="262" t="s">
        <v>88</v>
      </c>
      <c r="E267" s="260">
        <v>36816</v>
      </c>
      <c r="F267" s="272" t="s">
        <v>118</v>
      </c>
      <c r="G267" s="37" t="str">
        <f>REPLACE(CHOOSE(MATCH(YEAR($Q$1-E267)-1900,{8;9;10;11;12;14;16;18}),"P 1","P 2","B 1","B 2","M","C","J","S"),2,1,F267)</f>
        <v>MG</v>
      </c>
      <c r="H267" s="205" t="str">
        <f t="shared" ca="1" si="31"/>
        <v/>
      </c>
      <c r="I267" s="205" t="str">
        <f t="shared" ca="1" si="31"/>
        <v/>
      </c>
      <c r="J267" s="205" t="str">
        <f t="shared" ca="1" si="31"/>
        <v/>
      </c>
      <c r="K267" s="205" t="str">
        <f t="shared" ca="1" si="31"/>
        <v/>
      </c>
      <c r="L267" s="205" t="str">
        <f t="shared" ca="1" si="31"/>
        <v/>
      </c>
      <c r="M267" s="205" t="str">
        <f t="shared" ca="1" si="31"/>
        <v/>
      </c>
      <c r="N267" s="205" t="str">
        <f t="shared" ca="1" si="31"/>
        <v/>
      </c>
      <c r="O267" s="205" t="str">
        <f t="shared" ca="1" si="31"/>
        <v/>
      </c>
      <c r="P267" s="77" t="str">
        <f t="shared" ca="1" si="30"/>
        <v/>
      </c>
      <c r="Q267" s="201"/>
    </row>
    <row r="268" spans="1:17" ht="15" customHeight="1">
      <c r="A268" s="253">
        <v>366</v>
      </c>
      <c r="B268" s="258" t="s">
        <v>450</v>
      </c>
      <c r="C268" s="258" t="s">
        <v>492</v>
      </c>
      <c r="D268" s="262" t="s">
        <v>88</v>
      </c>
      <c r="E268" s="260">
        <v>36726</v>
      </c>
      <c r="F268" s="272" t="s">
        <v>118</v>
      </c>
      <c r="G268" s="37" t="str">
        <f>REPLACE(CHOOSE(MATCH(YEAR($Q$1-E268)-1900,{8;9;10;11;12;14;16;18}),"P 1","P 2","B 1","B 2","M","C","J","S"),2,1,F268)</f>
        <v>MG</v>
      </c>
      <c r="H268" s="205" t="str">
        <f t="shared" ca="1" si="31"/>
        <v/>
      </c>
      <c r="I268" s="205" t="str">
        <f t="shared" ca="1" si="31"/>
        <v/>
      </c>
      <c r="J268" s="205" t="str">
        <f t="shared" ca="1" si="31"/>
        <v/>
      </c>
      <c r="K268" s="205">
        <f t="shared" ca="1" si="31"/>
        <v>52</v>
      </c>
      <c r="L268" s="205" t="str">
        <f t="shared" ca="1" si="31"/>
        <v/>
      </c>
      <c r="M268" s="205" t="str">
        <f t="shared" ca="1" si="31"/>
        <v/>
      </c>
      <c r="N268" s="205" t="str">
        <f t="shared" ca="1" si="31"/>
        <v/>
      </c>
      <c r="O268" s="205" t="str">
        <f t="shared" ca="1" si="31"/>
        <v/>
      </c>
      <c r="P268" s="77">
        <f t="shared" ca="1" si="30"/>
        <v>52</v>
      </c>
      <c r="Q268" s="201"/>
    </row>
    <row r="269" spans="1:17" ht="15" customHeight="1">
      <c r="A269" s="253">
        <v>367</v>
      </c>
      <c r="B269" s="258" t="s">
        <v>44</v>
      </c>
      <c r="C269" s="258" t="s">
        <v>491</v>
      </c>
      <c r="D269" s="262" t="s">
        <v>88</v>
      </c>
      <c r="E269" s="260">
        <v>37200</v>
      </c>
      <c r="F269" s="272" t="s">
        <v>118</v>
      </c>
      <c r="G269" s="37" t="str">
        <f>REPLACE(CHOOSE(MATCH(YEAR($Q$1-E269)-1900,{8;9;10;11;12;14;16;18}),"P 1","P 2","B 1","B 2","M","C","J","S"),2,1,F269)</f>
        <v>MG</v>
      </c>
      <c r="H269" s="205" t="str">
        <f t="shared" ca="1" si="31"/>
        <v/>
      </c>
      <c r="I269" s="205" t="str">
        <f t="shared" ca="1" si="31"/>
        <v/>
      </c>
      <c r="J269" s="205" t="str">
        <f t="shared" ca="1" si="31"/>
        <v/>
      </c>
      <c r="K269" s="205">
        <f t="shared" ca="1" si="31"/>
        <v>33</v>
      </c>
      <c r="L269" s="205" t="str">
        <f t="shared" ca="1" si="31"/>
        <v/>
      </c>
      <c r="M269" s="205" t="str">
        <f t="shared" ca="1" si="31"/>
        <v/>
      </c>
      <c r="N269" s="205" t="str">
        <f t="shared" ca="1" si="31"/>
        <v/>
      </c>
      <c r="O269" s="205" t="str">
        <f t="shared" ca="1" si="31"/>
        <v/>
      </c>
      <c r="P269" s="77">
        <f t="shared" ca="1" si="30"/>
        <v>33</v>
      </c>
      <c r="Q269" s="201"/>
    </row>
    <row r="270" spans="1:17" ht="15" customHeight="1">
      <c r="A270" s="253">
        <v>368</v>
      </c>
      <c r="B270" s="270" t="s">
        <v>738</v>
      </c>
      <c r="C270" s="270" t="s">
        <v>739</v>
      </c>
      <c r="D270" s="268" t="s">
        <v>88</v>
      </c>
      <c r="E270" s="271">
        <v>36675</v>
      </c>
      <c r="F270" s="272" t="s">
        <v>118</v>
      </c>
      <c r="G270" s="37" t="str">
        <f>REPLACE(CHOOSE(MATCH(YEAR($Q$1-E270)-1900,{8;9;10;11;12;14;16;18}),"P 1","P 2","B 1","B 2","M","C","J","S"),2,1,F270)</f>
        <v>MG</v>
      </c>
      <c r="H270" s="205" t="str">
        <f t="shared" ca="1" si="31"/>
        <v/>
      </c>
      <c r="I270" s="205" t="str">
        <f t="shared" ca="1" si="31"/>
        <v/>
      </c>
      <c r="J270" s="205" t="str">
        <f t="shared" ca="1" si="31"/>
        <v/>
      </c>
      <c r="K270" s="205">
        <f t="shared" ca="1" si="31"/>
        <v>42</v>
      </c>
      <c r="L270" s="205" t="str">
        <f t="shared" ca="1" si="31"/>
        <v/>
      </c>
      <c r="M270" s="205" t="str">
        <f t="shared" ca="1" si="31"/>
        <v/>
      </c>
      <c r="N270" s="205" t="str">
        <f t="shared" ca="1" si="31"/>
        <v/>
      </c>
      <c r="O270" s="205" t="str">
        <f t="shared" ca="1" si="31"/>
        <v/>
      </c>
      <c r="P270" s="77">
        <f t="shared" ca="1" si="30"/>
        <v>42</v>
      </c>
      <c r="Q270" s="201"/>
    </row>
    <row r="271" spans="1:17" ht="15" customHeight="1">
      <c r="A271" s="253">
        <v>369</v>
      </c>
      <c r="B271" s="258" t="s">
        <v>740</v>
      </c>
      <c r="C271" s="258" t="s">
        <v>741</v>
      </c>
      <c r="D271" s="262" t="s">
        <v>88</v>
      </c>
      <c r="E271" s="260">
        <v>36693</v>
      </c>
      <c r="F271" s="272" t="s">
        <v>118</v>
      </c>
      <c r="G271" s="37" t="str">
        <f>REPLACE(CHOOSE(MATCH(YEAR($Q$1-E271)-1900,{8;9;10;11;12;14;16;18}),"P 1","P 2","B 1","B 2","M","C","J","S"),2,1,F271)</f>
        <v>MG</v>
      </c>
      <c r="H271" s="205" t="str">
        <f t="shared" ca="1" si="31"/>
        <v/>
      </c>
      <c r="I271" s="205" t="str">
        <f t="shared" ca="1" si="31"/>
        <v/>
      </c>
      <c r="J271" s="205" t="str">
        <f t="shared" ca="1" si="31"/>
        <v/>
      </c>
      <c r="K271" s="205">
        <f t="shared" ca="1" si="31"/>
        <v>17</v>
      </c>
      <c r="L271" s="205" t="str">
        <f t="shared" ca="1" si="31"/>
        <v/>
      </c>
      <c r="M271" s="205" t="str">
        <f t="shared" ca="1" si="31"/>
        <v/>
      </c>
      <c r="N271" s="205" t="str">
        <f t="shared" ca="1" si="31"/>
        <v/>
      </c>
      <c r="O271" s="205" t="str">
        <f t="shared" ca="1" si="31"/>
        <v/>
      </c>
      <c r="P271" s="77">
        <f t="shared" ca="1" si="30"/>
        <v>17</v>
      </c>
      <c r="Q271" s="201"/>
    </row>
    <row r="272" spans="1:17" ht="15" customHeight="1">
      <c r="A272" s="253">
        <v>370</v>
      </c>
      <c r="B272" s="258" t="s">
        <v>742</v>
      </c>
      <c r="C272" s="258" t="s">
        <v>743</v>
      </c>
      <c r="D272" s="262" t="s">
        <v>88</v>
      </c>
      <c r="E272" s="260">
        <v>36595</v>
      </c>
      <c r="F272" s="272" t="s">
        <v>118</v>
      </c>
      <c r="G272" s="37" t="str">
        <f>REPLACE(CHOOSE(MATCH(YEAR($Q$1-E272)-1900,{8;9;10;11;12;14;16;18}),"P 1","P 2","B 1","B 2","M","C","J","S"),2,1,F272)</f>
        <v>MG</v>
      </c>
      <c r="H272" s="205" t="str">
        <f t="shared" ref="H272:O281" ca="1" si="32">IFERROR(INDEX(INDIRECT("'"&amp;H$1&amp;"'!A:A"),MATCH($A272,INDIRECT("'"&amp;H$1&amp;"'!B:B"),0)),"")</f>
        <v/>
      </c>
      <c r="I272" s="205" t="str">
        <f t="shared" ca="1" si="32"/>
        <v/>
      </c>
      <c r="J272" s="205" t="str">
        <f t="shared" ca="1" si="32"/>
        <v/>
      </c>
      <c r="K272" s="205">
        <f t="shared" ca="1" si="32"/>
        <v>49</v>
      </c>
      <c r="L272" s="205" t="str">
        <f t="shared" ca="1" si="32"/>
        <v/>
      </c>
      <c r="M272" s="205" t="str">
        <f t="shared" ca="1" si="32"/>
        <v/>
      </c>
      <c r="N272" s="205" t="str">
        <f t="shared" ca="1" si="32"/>
        <v/>
      </c>
      <c r="O272" s="205" t="str">
        <f t="shared" ca="1" si="32"/>
        <v/>
      </c>
      <c r="P272" s="77">
        <f t="shared" ca="1" si="30"/>
        <v>49</v>
      </c>
      <c r="Q272" s="201"/>
    </row>
    <row r="273" spans="1:17" ht="15" customHeight="1">
      <c r="A273" s="253">
        <v>371</v>
      </c>
      <c r="B273" s="258" t="s">
        <v>744</v>
      </c>
      <c r="C273" s="258" t="s">
        <v>453</v>
      </c>
      <c r="D273" s="262" t="s">
        <v>88</v>
      </c>
      <c r="E273" s="260">
        <v>37181</v>
      </c>
      <c r="F273" s="272" t="s">
        <v>118</v>
      </c>
      <c r="G273" s="37" t="str">
        <f>REPLACE(CHOOSE(MATCH(YEAR($Q$1-E273)-1900,{8;9;10;11;12;14;16;18}),"P 1","P 2","B 1","B 2","M","C","J","S"),2,1,F273)</f>
        <v>MG</v>
      </c>
      <c r="H273" s="205" t="str">
        <f t="shared" ca="1" si="32"/>
        <v/>
      </c>
      <c r="I273" s="205" t="str">
        <f t="shared" ca="1" si="32"/>
        <v/>
      </c>
      <c r="J273" s="205" t="str">
        <f t="shared" ca="1" si="32"/>
        <v/>
      </c>
      <c r="K273" s="205">
        <f t="shared" ca="1" si="32"/>
        <v>38</v>
      </c>
      <c r="L273" s="205" t="str">
        <f t="shared" ca="1" si="32"/>
        <v/>
      </c>
      <c r="M273" s="205" t="str">
        <f t="shared" ca="1" si="32"/>
        <v/>
      </c>
      <c r="N273" s="205" t="str">
        <f t="shared" ca="1" si="32"/>
        <v/>
      </c>
      <c r="O273" s="205" t="str">
        <f t="shared" ca="1" si="32"/>
        <v/>
      </c>
      <c r="P273" s="77">
        <f t="shared" ca="1" si="30"/>
        <v>38</v>
      </c>
      <c r="Q273" s="201"/>
    </row>
    <row r="274" spans="1:17" ht="15" customHeight="1">
      <c r="A274" s="253">
        <v>372</v>
      </c>
      <c r="B274" s="258" t="s">
        <v>427</v>
      </c>
      <c r="C274" s="258" t="s">
        <v>479</v>
      </c>
      <c r="D274" s="262" t="s">
        <v>88</v>
      </c>
      <c r="E274" s="260">
        <v>36677</v>
      </c>
      <c r="F274" s="272" t="s">
        <v>118</v>
      </c>
      <c r="G274" s="37" t="str">
        <f>REPLACE(CHOOSE(MATCH(YEAR($Q$1-E274)-1900,{8;9;10;11;12;14;16;18}),"P 1","P 2","B 1","B 2","M","C","J","S"),2,1,F274)</f>
        <v>MG</v>
      </c>
      <c r="H274" s="205" t="str">
        <f t="shared" ca="1" si="32"/>
        <v/>
      </c>
      <c r="I274" s="205" t="str">
        <f t="shared" ca="1" si="32"/>
        <v/>
      </c>
      <c r="J274" s="205" t="str">
        <f t="shared" ca="1" si="32"/>
        <v/>
      </c>
      <c r="K274" s="205">
        <f t="shared" ca="1" si="32"/>
        <v>18</v>
      </c>
      <c r="L274" s="205" t="str">
        <f t="shared" ca="1" si="32"/>
        <v/>
      </c>
      <c r="M274" s="205" t="str">
        <f t="shared" ca="1" si="32"/>
        <v/>
      </c>
      <c r="N274" s="205" t="str">
        <f t="shared" ca="1" si="32"/>
        <v/>
      </c>
      <c r="O274" s="205" t="str">
        <f t="shared" ca="1" si="32"/>
        <v/>
      </c>
      <c r="P274" s="77">
        <f t="shared" ca="1" si="30"/>
        <v>18</v>
      </c>
      <c r="Q274" s="201"/>
    </row>
    <row r="275" spans="1:17" ht="15" customHeight="1">
      <c r="A275" s="253">
        <v>373</v>
      </c>
      <c r="B275" s="258" t="s">
        <v>415</v>
      </c>
      <c r="C275" s="258" t="s">
        <v>480</v>
      </c>
      <c r="D275" s="262" t="s">
        <v>88</v>
      </c>
      <c r="E275" s="260">
        <v>37254</v>
      </c>
      <c r="F275" s="272" t="s">
        <v>118</v>
      </c>
      <c r="G275" s="37" t="str">
        <f>REPLACE(CHOOSE(MATCH(YEAR($Q$1-E275)-1900,{8;9;10;11;12;14;16;18}),"P 1","P 2","B 1","B 2","M","C","J","S"),2,1,F275)</f>
        <v>MG</v>
      </c>
      <c r="H275" s="205" t="str">
        <f t="shared" ca="1" si="32"/>
        <v/>
      </c>
      <c r="I275" s="205" t="str">
        <f t="shared" ca="1" si="32"/>
        <v/>
      </c>
      <c r="J275" s="205" t="str">
        <f t="shared" ca="1" si="32"/>
        <v/>
      </c>
      <c r="K275" s="205">
        <f t="shared" ca="1" si="32"/>
        <v>7</v>
      </c>
      <c r="L275" s="205" t="str">
        <f t="shared" ca="1" si="32"/>
        <v/>
      </c>
      <c r="M275" s="205" t="str">
        <f t="shared" ca="1" si="32"/>
        <v/>
      </c>
      <c r="N275" s="205" t="str">
        <f t="shared" ca="1" si="32"/>
        <v/>
      </c>
      <c r="O275" s="205" t="str">
        <f t="shared" ca="1" si="32"/>
        <v/>
      </c>
      <c r="P275" s="77">
        <f t="shared" ca="1" si="30"/>
        <v>7</v>
      </c>
      <c r="Q275" s="201"/>
    </row>
    <row r="276" spans="1:17" ht="15" customHeight="1">
      <c r="A276" s="253">
        <v>374</v>
      </c>
      <c r="B276" s="258" t="s">
        <v>127</v>
      </c>
      <c r="C276" s="258" t="s">
        <v>481</v>
      </c>
      <c r="D276" s="262" t="s">
        <v>88</v>
      </c>
      <c r="E276" s="260">
        <v>36529</v>
      </c>
      <c r="F276" s="272" t="s">
        <v>118</v>
      </c>
      <c r="G276" s="37" t="str">
        <f>REPLACE(CHOOSE(MATCH(YEAR($Q$1-E276)-1900,{8;9;10;11;12;14;16;18}),"P 1","P 2","B 1","B 2","M","C","J","S"),2,1,F276)</f>
        <v>MG</v>
      </c>
      <c r="H276" s="205" t="str">
        <f t="shared" ca="1" si="32"/>
        <v/>
      </c>
      <c r="I276" s="205" t="str">
        <f t="shared" ca="1" si="32"/>
        <v/>
      </c>
      <c r="J276" s="205" t="str">
        <f t="shared" ca="1" si="32"/>
        <v/>
      </c>
      <c r="K276" s="205">
        <f t="shared" ca="1" si="32"/>
        <v>2</v>
      </c>
      <c r="L276" s="205" t="str">
        <f t="shared" ca="1" si="32"/>
        <v/>
      </c>
      <c r="M276" s="205" t="str">
        <f t="shared" ca="1" si="32"/>
        <v/>
      </c>
      <c r="N276" s="205" t="str">
        <f t="shared" ca="1" si="32"/>
        <v/>
      </c>
      <c r="O276" s="205" t="str">
        <f t="shared" ca="1" si="32"/>
        <v/>
      </c>
      <c r="P276" s="77">
        <f t="shared" ca="1" si="30"/>
        <v>2</v>
      </c>
      <c r="Q276" s="201"/>
    </row>
    <row r="277" spans="1:17" ht="15" customHeight="1">
      <c r="A277" s="253">
        <v>375</v>
      </c>
      <c r="B277" s="258" t="s">
        <v>482</v>
      </c>
      <c r="C277" s="258" t="s">
        <v>483</v>
      </c>
      <c r="D277" s="262" t="s">
        <v>88</v>
      </c>
      <c r="E277" s="260">
        <v>37245</v>
      </c>
      <c r="F277" s="272" t="s">
        <v>118</v>
      </c>
      <c r="G277" s="37" t="str">
        <f>REPLACE(CHOOSE(MATCH(YEAR($Q$1-E277)-1900,{8;9;10;11;12;14;16;18}),"P 1","P 2","B 1","B 2","M","C","J","S"),2,1,F277)</f>
        <v>MG</v>
      </c>
      <c r="H277" s="205" t="str">
        <f t="shared" ca="1" si="32"/>
        <v/>
      </c>
      <c r="I277" s="205" t="str">
        <f t="shared" ca="1" si="32"/>
        <v/>
      </c>
      <c r="J277" s="205" t="str">
        <f t="shared" ca="1" si="32"/>
        <v/>
      </c>
      <c r="K277" s="205">
        <f t="shared" ca="1" si="32"/>
        <v>34</v>
      </c>
      <c r="L277" s="205" t="str">
        <f t="shared" ca="1" si="32"/>
        <v/>
      </c>
      <c r="M277" s="205" t="str">
        <f t="shared" ca="1" si="32"/>
        <v/>
      </c>
      <c r="N277" s="205" t="str">
        <f t="shared" ca="1" si="32"/>
        <v/>
      </c>
      <c r="O277" s="205" t="str">
        <f t="shared" ca="1" si="32"/>
        <v/>
      </c>
      <c r="P277" s="77">
        <f t="shared" ca="1" si="30"/>
        <v>34</v>
      </c>
      <c r="Q277" s="201"/>
    </row>
    <row r="278" spans="1:17" ht="15" customHeight="1">
      <c r="A278" s="253">
        <v>376</v>
      </c>
      <c r="B278" s="258" t="s">
        <v>484</v>
      </c>
      <c r="C278" s="258" t="s">
        <v>485</v>
      </c>
      <c r="D278" s="262" t="s">
        <v>88</v>
      </c>
      <c r="E278" s="260">
        <v>36786</v>
      </c>
      <c r="F278" s="272" t="s">
        <v>118</v>
      </c>
      <c r="G278" s="37" t="str">
        <f>REPLACE(CHOOSE(MATCH(YEAR($Q$1-E278)-1900,{8;9;10;11;12;14;16;18}),"P 1","P 2","B 1","B 2","M","C","J","S"),2,1,F278)</f>
        <v>MG</v>
      </c>
      <c r="H278" s="205" t="str">
        <f t="shared" ca="1" si="32"/>
        <v/>
      </c>
      <c r="I278" s="205" t="str">
        <f t="shared" ca="1" si="32"/>
        <v/>
      </c>
      <c r="J278" s="205" t="str">
        <f t="shared" ca="1" si="32"/>
        <v/>
      </c>
      <c r="K278" s="205">
        <f t="shared" ca="1" si="32"/>
        <v>20</v>
      </c>
      <c r="L278" s="205" t="str">
        <f t="shared" ca="1" si="32"/>
        <v/>
      </c>
      <c r="M278" s="205" t="str">
        <f t="shared" ca="1" si="32"/>
        <v/>
      </c>
      <c r="N278" s="205" t="str">
        <f t="shared" ca="1" si="32"/>
        <v/>
      </c>
      <c r="O278" s="205" t="str">
        <f t="shared" ca="1" si="32"/>
        <v/>
      </c>
      <c r="P278" s="77">
        <f t="shared" ca="1" si="30"/>
        <v>20</v>
      </c>
      <c r="Q278" s="201"/>
    </row>
    <row r="279" spans="1:17" ht="15" customHeight="1">
      <c r="A279" s="253">
        <v>377</v>
      </c>
      <c r="B279" s="258" t="s">
        <v>486</v>
      </c>
      <c r="C279" s="258" t="s">
        <v>487</v>
      </c>
      <c r="D279" s="262" t="s">
        <v>88</v>
      </c>
      <c r="E279" s="260">
        <v>36949</v>
      </c>
      <c r="F279" s="272" t="s">
        <v>118</v>
      </c>
      <c r="G279" s="37" t="str">
        <f>REPLACE(CHOOSE(MATCH(YEAR($Q$1-E279)-1900,{8;9;10;11;12;14;16;18}),"P 1","P 2","B 1","B 2","M","C","J","S"),2,1,F279)</f>
        <v>MG</v>
      </c>
      <c r="H279" s="205" t="str">
        <f t="shared" ca="1" si="32"/>
        <v/>
      </c>
      <c r="I279" s="205" t="str">
        <f t="shared" ca="1" si="32"/>
        <v/>
      </c>
      <c r="J279" s="205" t="str">
        <f t="shared" ca="1" si="32"/>
        <v/>
      </c>
      <c r="K279" s="205" t="str">
        <f t="shared" ca="1" si="32"/>
        <v/>
      </c>
      <c r="L279" s="205" t="str">
        <f t="shared" ca="1" si="32"/>
        <v/>
      </c>
      <c r="M279" s="205" t="str">
        <f t="shared" ca="1" si="32"/>
        <v/>
      </c>
      <c r="N279" s="205" t="str">
        <f t="shared" ca="1" si="32"/>
        <v/>
      </c>
      <c r="O279" s="205" t="str">
        <f t="shared" ca="1" si="32"/>
        <v/>
      </c>
      <c r="P279" s="77" t="str">
        <f t="shared" ca="1" si="30"/>
        <v/>
      </c>
      <c r="Q279" s="201"/>
    </row>
    <row r="280" spans="1:17" ht="15" customHeight="1">
      <c r="A280" s="253">
        <v>378</v>
      </c>
      <c r="B280" s="258" t="s">
        <v>124</v>
      </c>
      <c r="C280" s="258" t="s">
        <v>488</v>
      </c>
      <c r="D280" s="262" t="s">
        <v>88</v>
      </c>
      <c r="E280" s="260">
        <v>37154</v>
      </c>
      <c r="F280" s="272" t="s">
        <v>118</v>
      </c>
      <c r="G280" s="37" t="str">
        <f>REPLACE(CHOOSE(MATCH(YEAR($Q$1-E280)-1900,{8;9;10;11;12;14;16;18}),"P 1","P 2","B 1","B 2","M","C","J","S"),2,1,F280)</f>
        <v>MG</v>
      </c>
      <c r="H280" s="205" t="str">
        <f t="shared" ca="1" si="32"/>
        <v/>
      </c>
      <c r="I280" s="205" t="str">
        <f t="shared" ca="1" si="32"/>
        <v/>
      </c>
      <c r="J280" s="205" t="str">
        <f t="shared" ca="1" si="32"/>
        <v/>
      </c>
      <c r="K280" s="205" t="str">
        <f t="shared" ca="1" si="32"/>
        <v/>
      </c>
      <c r="L280" s="205" t="str">
        <f t="shared" ca="1" si="32"/>
        <v/>
      </c>
      <c r="M280" s="205" t="str">
        <f t="shared" ca="1" si="32"/>
        <v/>
      </c>
      <c r="N280" s="205" t="str">
        <f t="shared" ca="1" si="32"/>
        <v/>
      </c>
      <c r="O280" s="205" t="str">
        <f t="shared" ca="1" si="32"/>
        <v/>
      </c>
      <c r="P280" s="77" t="str">
        <f t="shared" ca="1" si="30"/>
        <v/>
      </c>
      <c r="Q280" s="201"/>
    </row>
    <row r="281" spans="1:17" ht="15" customHeight="1">
      <c r="A281" s="253">
        <v>379</v>
      </c>
      <c r="B281" s="258" t="s">
        <v>489</v>
      </c>
      <c r="C281" s="258" t="s">
        <v>490</v>
      </c>
      <c r="D281" s="262" t="s">
        <v>88</v>
      </c>
      <c r="E281" s="260">
        <v>37012</v>
      </c>
      <c r="F281" s="272" t="s">
        <v>118</v>
      </c>
      <c r="G281" s="37" t="str">
        <f>REPLACE(CHOOSE(MATCH(YEAR($Q$1-E281)-1900,{8;9;10;11;12;14;16;18}),"P 1","P 2","B 1","B 2","M","C","J","S"),2,1,F281)</f>
        <v>MG</v>
      </c>
      <c r="H281" s="205" t="str">
        <f t="shared" ca="1" si="32"/>
        <v/>
      </c>
      <c r="I281" s="205" t="str">
        <f t="shared" ca="1" si="32"/>
        <v/>
      </c>
      <c r="J281" s="205" t="str">
        <f t="shared" ca="1" si="32"/>
        <v/>
      </c>
      <c r="K281" s="205" t="str">
        <f t="shared" ca="1" si="32"/>
        <v/>
      </c>
      <c r="L281" s="205" t="str">
        <f t="shared" ca="1" si="32"/>
        <v/>
      </c>
      <c r="M281" s="205" t="str">
        <f t="shared" ca="1" si="32"/>
        <v/>
      </c>
      <c r="N281" s="205" t="str">
        <f t="shared" ca="1" si="32"/>
        <v/>
      </c>
      <c r="O281" s="205" t="str">
        <f t="shared" ca="1" si="32"/>
        <v/>
      </c>
      <c r="P281" s="77" t="str">
        <f t="shared" ca="1" si="30"/>
        <v/>
      </c>
      <c r="Q281" s="201"/>
    </row>
    <row r="282" spans="1:17" ht="15" customHeight="1">
      <c r="A282" s="253">
        <v>380</v>
      </c>
      <c r="B282" s="258" t="s">
        <v>482</v>
      </c>
      <c r="C282" s="258" t="s">
        <v>483</v>
      </c>
      <c r="D282" s="262" t="s">
        <v>88</v>
      </c>
      <c r="E282" s="260">
        <v>37245</v>
      </c>
      <c r="F282" s="272" t="s">
        <v>118</v>
      </c>
      <c r="G282" s="37" t="str">
        <f>REPLACE(CHOOSE(MATCH(YEAR($Q$1-E282)-1900,{8;9;10;11;12;14;16;18}),"P 1","P 2","B 1","B 2","M","C","J","S"),2,1,F282)</f>
        <v>MG</v>
      </c>
      <c r="H282" s="205" t="str">
        <f t="shared" ref="H282:O291" ca="1" si="33">IFERROR(INDEX(INDIRECT("'"&amp;H$1&amp;"'!A:A"),MATCH($A282,INDIRECT("'"&amp;H$1&amp;"'!B:B"),0)),"")</f>
        <v/>
      </c>
      <c r="I282" s="205" t="str">
        <f t="shared" ca="1" si="33"/>
        <v/>
      </c>
      <c r="J282" s="205" t="str">
        <f t="shared" ca="1" si="33"/>
        <v/>
      </c>
      <c r="K282" s="205" t="str">
        <f t="shared" ca="1" si="33"/>
        <v/>
      </c>
      <c r="L282" s="205" t="str">
        <f t="shared" ca="1" si="33"/>
        <v/>
      </c>
      <c r="M282" s="205" t="str">
        <f t="shared" ca="1" si="33"/>
        <v/>
      </c>
      <c r="N282" s="205" t="str">
        <f t="shared" ca="1" si="33"/>
        <v/>
      </c>
      <c r="O282" s="205" t="str">
        <f t="shared" ca="1" si="33"/>
        <v/>
      </c>
      <c r="P282" s="77" t="str">
        <f t="shared" ca="1" si="30"/>
        <v/>
      </c>
      <c r="Q282" s="201"/>
    </row>
    <row r="283" spans="1:17" ht="15" customHeight="1">
      <c r="A283" s="253">
        <v>381</v>
      </c>
      <c r="B283" s="258" t="s">
        <v>44</v>
      </c>
      <c r="C283" s="258" t="s">
        <v>491</v>
      </c>
      <c r="D283" s="262" t="s">
        <v>88</v>
      </c>
      <c r="E283" s="260">
        <v>37200</v>
      </c>
      <c r="F283" s="272" t="s">
        <v>118</v>
      </c>
      <c r="G283" s="37" t="str">
        <f>REPLACE(CHOOSE(MATCH(YEAR($Q$1-E283)-1900,{8;9;10;11;12;14;16;18}),"P 1","P 2","B 1","B 2","M","C","J","S"),2,1,F283)</f>
        <v>MG</v>
      </c>
      <c r="H283" s="205" t="str">
        <f t="shared" ca="1" si="33"/>
        <v/>
      </c>
      <c r="I283" s="205" t="str">
        <f t="shared" ca="1" si="33"/>
        <v/>
      </c>
      <c r="J283" s="205" t="str">
        <f t="shared" ca="1" si="33"/>
        <v/>
      </c>
      <c r="K283" s="205">
        <f t="shared" ca="1" si="33"/>
        <v>28</v>
      </c>
      <c r="L283" s="205" t="str">
        <f t="shared" ca="1" si="33"/>
        <v/>
      </c>
      <c r="M283" s="205" t="str">
        <f t="shared" ca="1" si="33"/>
        <v/>
      </c>
      <c r="N283" s="205" t="str">
        <f t="shared" ca="1" si="33"/>
        <v/>
      </c>
      <c r="O283" s="205" t="str">
        <f t="shared" ca="1" si="33"/>
        <v/>
      </c>
      <c r="P283" s="77">
        <f t="shared" ca="1" si="30"/>
        <v>28</v>
      </c>
      <c r="Q283" s="201"/>
    </row>
    <row r="284" spans="1:17" ht="15" customHeight="1">
      <c r="A284" s="253">
        <v>382</v>
      </c>
      <c r="B284" s="258" t="s">
        <v>450</v>
      </c>
      <c r="C284" s="258" t="s">
        <v>492</v>
      </c>
      <c r="D284" s="262" t="s">
        <v>88</v>
      </c>
      <c r="E284" s="260">
        <v>36726</v>
      </c>
      <c r="F284" s="272" t="s">
        <v>118</v>
      </c>
      <c r="G284" s="37" t="str">
        <f>REPLACE(CHOOSE(MATCH(YEAR($Q$1-E284)-1900,{8;9;10;11;12;14;16;18}),"P 1","P 2","B 1","B 2","M","C","J","S"),2,1,F284)</f>
        <v>MG</v>
      </c>
      <c r="H284" s="205" t="str">
        <f t="shared" ca="1" si="33"/>
        <v/>
      </c>
      <c r="I284" s="205" t="str">
        <f t="shared" ca="1" si="33"/>
        <v/>
      </c>
      <c r="J284" s="205" t="str">
        <f t="shared" ca="1" si="33"/>
        <v/>
      </c>
      <c r="K284" s="205" t="str">
        <f t="shared" ca="1" si="33"/>
        <v/>
      </c>
      <c r="L284" s="205" t="str">
        <f t="shared" ca="1" si="33"/>
        <v/>
      </c>
      <c r="M284" s="205" t="str">
        <f t="shared" ca="1" si="33"/>
        <v/>
      </c>
      <c r="N284" s="205" t="str">
        <f t="shared" ca="1" si="33"/>
        <v/>
      </c>
      <c r="O284" s="205" t="str">
        <f t="shared" ca="1" si="33"/>
        <v/>
      </c>
      <c r="P284" s="77" t="str">
        <f t="shared" ca="1" si="30"/>
        <v/>
      </c>
      <c r="Q284" s="201"/>
    </row>
    <row r="285" spans="1:17" ht="15" customHeight="1">
      <c r="A285" s="253">
        <v>383</v>
      </c>
      <c r="B285" s="258" t="s">
        <v>242</v>
      </c>
      <c r="C285" s="258" t="s">
        <v>493</v>
      </c>
      <c r="D285" s="262" t="s">
        <v>88</v>
      </c>
      <c r="E285" s="260">
        <v>36557</v>
      </c>
      <c r="F285" s="272" t="s">
        <v>118</v>
      </c>
      <c r="G285" s="37" t="str">
        <f>REPLACE(CHOOSE(MATCH(YEAR($Q$1-E285)-1900,{8;9;10;11;12;14;16;18}),"P 1","P 2","B 1","B 2","M","C","J","S"),2,1,F285)</f>
        <v>MG</v>
      </c>
      <c r="H285" s="205" t="str">
        <f t="shared" ca="1" si="33"/>
        <v/>
      </c>
      <c r="I285" s="205" t="str">
        <f t="shared" ca="1" si="33"/>
        <v/>
      </c>
      <c r="J285" s="205" t="str">
        <f t="shared" ca="1" si="33"/>
        <v/>
      </c>
      <c r="K285" s="205" t="str">
        <f t="shared" ca="1" si="33"/>
        <v/>
      </c>
      <c r="L285" s="205" t="str">
        <f t="shared" ca="1" si="33"/>
        <v/>
      </c>
      <c r="M285" s="205" t="str">
        <f t="shared" ca="1" si="33"/>
        <v/>
      </c>
      <c r="N285" s="205" t="str">
        <f t="shared" ca="1" si="33"/>
        <v/>
      </c>
      <c r="O285" s="205" t="str">
        <f t="shared" ca="1" si="33"/>
        <v/>
      </c>
      <c r="P285" s="77" t="str">
        <f t="shared" ca="1" si="30"/>
        <v/>
      </c>
      <c r="Q285" s="201"/>
    </row>
    <row r="286" spans="1:17" ht="15" customHeight="1">
      <c r="A286" s="253">
        <v>384</v>
      </c>
      <c r="B286" s="258" t="s">
        <v>494</v>
      </c>
      <c r="C286" s="258" t="s">
        <v>495</v>
      </c>
      <c r="D286" s="262" t="s">
        <v>88</v>
      </c>
      <c r="E286" s="260">
        <v>36824</v>
      </c>
      <c r="F286" s="272" t="s">
        <v>118</v>
      </c>
      <c r="G286" s="37" t="str">
        <f>REPLACE(CHOOSE(MATCH(YEAR($Q$1-E286)-1900,{8;9;10;11;12;14;16;18}),"P 1","P 2","B 1","B 2","M","C","J","S"),2,1,F286)</f>
        <v>MG</v>
      </c>
      <c r="H286" s="205" t="str">
        <f t="shared" ca="1" si="33"/>
        <v/>
      </c>
      <c r="I286" s="205" t="str">
        <f t="shared" ca="1" si="33"/>
        <v/>
      </c>
      <c r="J286" s="205" t="str">
        <f t="shared" ca="1" si="33"/>
        <v/>
      </c>
      <c r="K286" s="205">
        <f t="shared" ca="1" si="33"/>
        <v>31</v>
      </c>
      <c r="L286" s="205" t="str">
        <f t="shared" ca="1" si="33"/>
        <v/>
      </c>
      <c r="M286" s="205" t="str">
        <f t="shared" ca="1" si="33"/>
        <v/>
      </c>
      <c r="N286" s="205" t="str">
        <f t="shared" ca="1" si="33"/>
        <v/>
      </c>
      <c r="O286" s="205" t="str">
        <f t="shared" ca="1" si="33"/>
        <v/>
      </c>
      <c r="P286" s="77">
        <f t="shared" ca="1" si="30"/>
        <v>31</v>
      </c>
      <c r="Q286" s="201"/>
    </row>
    <row r="287" spans="1:17" ht="15" customHeight="1">
      <c r="A287" s="253">
        <v>385</v>
      </c>
      <c r="B287" s="258" t="s">
        <v>46</v>
      </c>
      <c r="C287" s="258" t="s">
        <v>496</v>
      </c>
      <c r="D287" s="262" t="s">
        <v>88</v>
      </c>
      <c r="E287" s="260">
        <v>36555</v>
      </c>
      <c r="F287" s="272" t="s">
        <v>118</v>
      </c>
      <c r="G287" s="37" t="str">
        <f>REPLACE(CHOOSE(MATCH(YEAR($Q$1-E287)-1900,{8;9;10;11;12;14;16;18}),"P 1","P 2","B 1","B 2","M","C","J","S"),2,1,F287)</f>
        <v>MG</v>
      </c>
      <c r="H287" s="205" t="str">
        <f t="shared" ca="1" si="33"/>
        <v/>
      </c>
      <c r="I287" s="205" t="str">
        <f t="shared" ca="1" si="33"/>
        <v/>
      </c>
      <c r="J287" s="205" t="str">
        <f t="shared" ca="1" si="33"/>
        <v/>
      </c>
      <c r="K287" s="205">
        <f t="shared" ca="1" si="33"/>
        <v>6</v>
      </c>
      <c r="L287" s="205" t="str">
        <f t="shared" ca="1" si="33"/>
        <v/>
      </c>
      <c r="M287" s="205" t="str">
        <f t="shared" ca="1" si="33"/>
        <v/>
      </c>
      <c r="N287" s="205" t="str">
        <f t="shared" ca="1" si="33"/>
        <v/>
      </c>
      <c r="O287" s="205" t="str">
        <f t="shared" ca="1" si="33"/>
        <v/>
      </c>
      <c r="P287" s="77">
        <f t="shared" ca="1" si="30"/>
        <v>6</v>
      </c>
      <c r="Q287" s="201"/>
    </row>
    <row r="288" spans="1:17" ht="15" customHeight="1">
      <c r="A288" s="253">
        <v>386</v>
      </c>
      <c r="B288" s="258" t="s">
        <v>61</v>
      </c>
      <c r="C288" s="258" t="s">
        <v>497</v>
      </c>
      <c r="D288" s="262" t="s">
        <v>88</v>
      </c>
      <c r="E288" s="260">
        <v>36931</v>
      </c>
      <c r="F288" s="272" t="s">
        <v>118</v>
      </c>
      <c r="G288" s="37" t="str">
        <f>REPLACE(CHOOSE(MATCH(YEAR($Q$1-E288)-1900,{8;9;10;11;12;14;16;18}),"P 1","P 2","B 1","B 2","M","C","J","S"),2,1,F288)</f>
        <v>MG</v>
      </c>
      <c r="H288" s="205" t="str">
        <f t="shared" ca="1" si="33"/>
        <v/>
      </c>
      <c r="I288" s="205" t="str">
        <f t="shared" ca="1" si="33"/>
        <v/>
      </c>
      <c r="J288" s="205" t="str">
        <f t="shared" ca="1" si="33"/>
        <v/>
      </c>
      <c r="K288" s="205">
        <f t="shared" ca="1" si="33"/>
        <v>9</v>
      </c>
      <c r="L288" s="205" t="str">
        <f t="shared" ca="1" si="33"/>
        <v/>
      </c>
      <c r="M288" s="205" t="str">
        <f t="shared" ca="1" si="33"/>
        <v/>
      </c>
      <c r="N288" s="205" t="str">
        <f t="shared" ca="1" si="33"/>
        <v/>
      </c>
      <c r="O288" s="205" t="str">
        <f t="shared" ca="1" si="33"/>
        <v/>
      </c>
      <c r="P288" s="77">
        <f t="shared" ca="1" si="30"/>
        <v>9</v>
      </c>
      <c r="Q288" s="201"/>
    </row>
    <row r="289" spans="1:17" ht="15" customHeight="1">
      <c r="A289" s="253">
        <v>387</v>
      </c>
      <c r="B289" s="258" t="s">
        <v>138</v>
      </c>
      <c r="C289" s="258" t="s">
        <v>491</v>
      </c>
      <c r="D289" s="262" t="s">
        <v>88</v>
      </c>
      <c r="E289" s="260">
        <v>37167</v>
      </c>
      <c r="F289" s="272" t="s">
        <v>118</v>
      </c>
      <c r="G289" s="37" t="str">
        <f>REPLACE(CHOOSE(MATCH(YEAR($Q$1-E289)-1900,{8;9;10;11;12;14;16;18}),"P 1","P 2","B 1","B 2","M","C","J","S"),2,1,F289)</f>
        <v>MG</v>
      </c>
      <c r="H289" s="205" t="str">
        <f t="shared" ca="1" si="33"/>
        <v/>
      </c>
      <c r="I289" s="205" t="str">
        <f t="shared" ca="1" si="33"/>
        <v/>
      </c>
      <c r="J289" s="205" t="str">
        <f t="shared" ca="1" si="33"/>
        <v/>
      </c>
      <c r="K289" s="205" t="str">
        <f t="shared" ca="1" si="33"/>
        <v/>
      </c>
      <c r="L289" s="205" t="str">
        <f t="shared" ca="1" si="33"/>
        <v/>
      </c>
      <c r="M289" s="205" t="str">
        <f t="shared" ca="1" si="33"/>
        <v/>
      </c>
      <c r="N289" s="205" t="str">
        <f t="shared" ca="1" si="33"/>
        <v/>
      </c>
      <c r="O289" s="205" t="str">
        <f t="shared" ca="1" si="33"/>
        <v/>
      </c>
      <c r="P289" s="77" t="str">
        <f t="shared" ca="1" si="30"/>
        <v/>
      </c>
      <c r="Q289" s="201"/>
    </row>
    <row r="290" spans="1:17" ht="15" customHeight="1">
      <c r="A290" s="253">
        <v>388</v>
      </c>
      <c r="B290" s="258" t="s">
        <v>498</v>
      </c>
      <c r="C290" s="258" t="s">
        <v>499</v>
      </c>
      <c r="D290" s="262" t="s">
        <v>88</v>
      </c>
      <c r="E290" s="260">
        <v>36979</v>
      </c>
      <c r="F290" s="272" t="s">
        <v>118</v>
      </c>
      <c r="G290" s="37" t="str">
        <f>REPLACE(CHOOSE(MATCH(YEAR($Q$1-E290)-1900,{8;9;10;11;12;14;16;18}),"P 1","P 2","B 1","B 2","M","C","J","S"),2,1,F290)</f>
        <v>MG</v>
      </c>
      <c r="H290" s="205" t="str">
        <f t="shared" ca="1" si="33"/>
        <v/>
      </c>
      <c r="I290" s="205" t="str">
        <f t="shared" ca="1" si="33"/>
        <v/>
      </c>
      <c r="J290" s="205" t="str">
        <f t="shared" ca="1" si="33"/>
        <v/>
      </c>
      <c r="K290" s="205">
        <f t="shared" ca="1" si="33"/>
        <v>41</v>
      </c>
      <c r="L290" s="205" t="str">
        <f t="shared" ca="1" si="33"/>
        <v/>
      </c>
      <c r="M290" s="205" t="str">
        <f t="shared" ca="1" si="33"/>
        <v/>
      </c>
      <c r="N290" s="205" t="str">
        <f t="shared" ca="1" si="33"/>
        <v/>
      </c>
      <c r="O290" s="205" t="str">
        <f t="shared" ca="1" si="33"/>
        <v/>
      </c>
      <c r="P290" s="77">
        <f t="shared" ca="1" si="30"/>
        <v>41</v>
      </c>
      <c r="Q290" s="201"/>
    </row>
    <row r="291" spans="1:17" ht="15" customHeight="1">
      <c r="A291" s="253">
        <v>389</v>
      </c>
      <c r="B291" s="258" t="s">
        <v>12</v>
      </c>
      <c r="C291" s="258" t="s">
        <v>500</v>
      </c>
      <c r="D291" s="262" t="s">
        <v>88</v>
      </c>
      <c r="E291" s="260">
        <v>36993</v>
      </c>
      <c r="F291" s="272" t="s">
        <v>118</v>
      </c>
      <c r="G291" s="37" t="str">
        <f>REPLACE(CHOOSE(MATCH(YEAR($Q$1-E291)-1900,{8;9;10;11;12;14;16;18}),"P 1","P 2","B 1","B 2","M","C","J","S"),2,1,F291)</f>
        <v>MG</v>
      </c>
      <c r="H291" s="205" t="str">
        <f t="shared" ca="1" si="33"/>
        <v/>
      </c>
      <c r="I291" s="205" t="str">
        <f t="shared" ca="1" si="33"/>
        <v/>
      </c>
      <c r="J291" s="205" t="str">
        <f t="shared" ca="1" si="33"/>
        <v/>
      </c>
      <c r="K291" s="205">
        <f t="shared" ca="1" si="33"/>
        <v>30</v>
      </c>
      <c r="L291" s="205" t="str">
        <f t="shared" ca="1" si="33"/>
        <v/>
      </c>
      <c r="M291" s="205" t="str">
        <f t="shared" ca="1" si="33"/>
        <v/>
      </c>
      <c r="N291" s="205" t="str">
        <f t="shared" ca="1" si="33"/>
        <v/>
      </c>
      <c r="O291" s="205" t="str">
        <f t="shared" ca="1" si="33"/>
        <v/>
      </c>
      <c r="P291" s="77">
        <f t="shared" ca="1" si="30"/>
        <v>30</v>
      </c>
      <c r="Q291" s="201"/>
    </row>
    <row r="292" spans="1:17" ht="15" customHeight="1">
      <c r="A292" s="253">
        <v>390</v>
      </c>
      <c r="B292" s="258" t="s">
        <v>89</v>
      </c>
      <c r="C292" s="258" t="s">
        <v>501</v>
      </c>
      <c r="D292" s="262" t="s">
        <v>88</v>
      </c>
      <c r="E292" s="260">
        <v>36634</v>
      </c>
      <c r="F292" s="272" t="s">
        <v>118</v>
      </c>
      <c r="G292" s="37" t="str">
        <f>REPLACE(CHOOSE(MATCH(YEAR($Q$1-E292)-1900,{8;9;10;11;12;14;16;18}),"P 1","P 2","B 1","B 2","M","C","J","S"),2,1,F292)</f>
        <v>MG</v>
      </c>
      <c r="H292" s="205" t="str">
        <f t="shared" ref="H292:O301" ca="1" si="34">IFERROR(INDEX(INDIRECT("'"&amp;H$1&amp;"'!A:A"),MATCH($A292,INDIRECT("'"&amp;H$1&amp;"'!B:B"),0)),"")</f>
        <v/>
      </c>
      <c r="I292" s="205" t="str">
        <f t="shared" ca="1" si="34"/>
        <v/>
      </c>
      <c r="J292" s="205" t="str">
        <f t="shared" ca="1" si="34"/>
        <v/>
      </c>
      <c r="K292" s="205">
        <f t="shared" ca="1" si="34"/>
        <v>36</v>
      </c>
      <c r="L292" s="205" t="str">
        <f t="shared" ca="1" si="34"/>
        <v/>
      </c>
      <c r="M292" s="205" t="str">
        <f t="shared" ca="1" si="34"/>
        <v/>
      </c>
      <c r="N292" s="205" t="str">
        <f t="shared" ca="1" si="34"/>
        <v/>
      </c>
      <c r="O292" s="205" t="str">
        <f t="shared" ca="1" si="34"/>
        <v/>
      </c>
      <c r="P292" s="77">
        <f t="shared" ca="1" si="30"/>
        <v>36</v>
      </c>
      <c r="Q292" s="201"/>
    </row>
    <row r="293" spans="1:17" ht="15" customHeight="1">
      <c r="A293" s="253">
        <v>391</v>
      </c>
      <c r="B293" s="258" t="s">
        <v>131</v>
      </c>
      <c r="C293" s="258" t="s">
        <v>502</v>
      </c>
      <c r="D293" s="262" t="s">
        <v>88</v>
      </c>
      <c r="E293" s="260">
        <v>37163</v>
      </c>
      <c r="F293" s="272" t="s">
        <v>118</v>
      </c>
      <c r="G293" s="37" t="str">
        <f>REPLACE(CHOOSE(MATCH(YEAR($Q$1-E293)-1900,{8;9;10;11;12;14;16;18}),"P 1","P 2","B 1","B 2","M","C","J","S"),2,1,F293)</f>
        <v>MG</v>
      </c>
      <c r="H293" s="205" t="str">
        <f t="shared" ca="1" si="34"/>
        <v/>
      </c>
      <c r="I293" s="205" t="str">
        <f t="shared" ca="1" si="34"/>
        <v/>
      </c>
      <c r="J293" s="205" t="str">
        <f t="shared" ca="1" si="34"/>
        <v/>
      </c>
      <c r="K293" s="205">
        <f t="shared" ca="1" si="34"/>
        <v>11</v>
      </c>
      <c r="L293" s="205" t="str">
        <f t="shared" ca="1" si="34"/>
        <v/>
      </c>
      <c r="M293" s="205" t="str">
        <f t="shared" ca="1" si="34"/>
        <v/>
      </c>
      <c r="N293" s="205" t="str">
        <f t="shared" ca="1" si="34"/>
        <v/>
      </c>
      <c r="O293" s="205" t="str">
        <f t="shared" ca="1" si="34"/>
        <v/>
      </c>
      <c r="P293" s="77">
        <f t="shared" ca="1" si="30"/>
        <v>11</v>
      </c>
      <c r="Q293" s="201"/>
    </row>
    <row r="294" spans="1:17" ht="15" customHeight="1">
      <c r="A294" s="253">
        <v>392</v>
      </c>
      <c r="B294" s="258" t="s">
        <v>503</v>
      </c>
      <c r="C294" s="258" t="s">
        <v>504</v>
      </c>
      <c r="D294" s="262" t="s">
        <v>88</v>
      </c>
      <c r="E294" s="260">
        <v>36443</v>
      </c>
      <c r="F294" s="261" t="s">
        <v>15</v>
      </c>
      <c r="G294" s="249" t="str">
        <f>REPLACE(CHOOSE(MATCH(YEAR($Q$1-E294)-1900,{8;9;10;11;12;14;16;18}),"P 1","P 2","B 1","B 2","M","C","J","S"),2,1,F294)</f>
        <v>CF</v>
      </c>
      <c r="H294" s="250">
        <f t="shared" ca="1" si="34"/>
        <v>4</v>
      </c>
      <c r="I294" s="250" t="str">
        <f t="shared" ca="1" si="34"/>
        <v/>
      </c>
      <c r="J294" s="250" t="str">
        <f t="shared" ca="1" si="34"/>
        <v/>
      </c>
      <c r="K294" s="250" t="str">
        <f t="shared" ca="1" si="34"/>
        <v/>
      </c>
      <c r="L294" s="250" t="str">
        <f t="shared" ca="1" si="34"/>
        <v/>
      </c>
      <c r="M294" s="250" t="str">
        <f t="shared" ca="1" si="34"/>
        <v/>
      </c>
      <c r="N294" s="250" t="str">
        <f t="shared" ca="1" si="34"/>
        <v/>
      </c>
      <c r="O294" s="251" t="str">
        <f t="shared" ca="1" si="34"/>
        <v/>
      </c>
      <c r="P294" s="252">
        <f t="shared" ca="1" si="30"/>
        <v>4</v>
      </c>
      <c r="Q294" s="250"/>
    </row>
    <row r="295" spans="1:17" ht="15" customHeight="1">
      <c r="A295" s="253">
        <v>393</v>
      </c>
      <c r="B295" s="258" t="s">
        <v>415</v>
      </c>
      <c r="C295" s="258" t="s">
        <v>505</v>
      </c>
      <c r="D295" s="262" t="s">
        <v>88</v>
      </c>
      <c r="E295" s="260">
        <v>36420</v>
      </c>
      <c r="F295" s="261" t="s">
        <v>15</v>
      </c>
      <c r="G295" s="249" t="str">
        <f>REPLACE(CHOOSE(MATCH(YEAR($Q$1-E295)-1900,{8;9;10;11;12;14;16;18}),"P 1","P 2","B 1","B 2","M","C","J","S"),2,1,F295)</f>
        <v>CF</v>
      </c>
      <c r="H295" s="250">
        <f t="shared" ca="1" si="34"/>
        <v>2</v>
      </c>
      <c r="I295" s="250" t="str">
        <f t="shared" ca="1" si="34"/>
        <v/>
      </c>
      <c r="J295" s="250" t="str">
        <f t="shared" ca="1" si="34"/>
        <v/>
      </c>
      <c r="K295" s="250" t="str">
        <f t="shared" ca="1" si="34"/>
        <v/>
      </c>
      <c r="L295" s="250" t="str">
        <f t="shared" ca="1" si="34"/>
        <v/>
      </c>
      <c r="M295" s="250" t="str">
        <f t="shared" ca="1" si="34"/>
        <v/>
      </c>
      <c r="N295" s="250" t="str">
        <f t="shared" ca="1" si="34"/>
        <v/>
      </c>
      <c r="O295" s="251" t="str">
        <f t="shared" ca="1" si="34"/>
        <v/>
      </c>
      <c r="P295" s="252">
        <f t="shared" ca="1" si="30"/>
        <v>2</v>
      </c>
      <c r="Q295" s="250"/>
    </row>
    <row r="296" spans="1:17" ht="15" customHeight="1">
      <c r="A296" s="253">
        <v>394</v>
      </c>
      <c r="B296" s="258" t="s">
        <v>745</v>
      </c>
      <c r="C296" s="258" t="s">
        <v>746</v>
      </c>
      <c r="D296" s="262" t="s">
        <v>88</v>
      </c>
      <c r="E296" s="260">
        <v>36516</v>
      </c>
      <c r="F296" s="261" t="s">
        <v>15</v>
      </c>
      <c r="G296" s="249" t="str">
        <f>REPLACE(CHOOSE(MATCH(YEAR($Q$1-E296)-1900,{8;9;10;11;12;14;16;18}),"P 1","P 2","B 1","B 2","M","C","J","S"),2,1,F296)</f>
        <v>CF</v>
      </c>
      <c r="H296" s="250">
        <f t="shared" ca="1" si="34"/>
        <v>1</v>
      </c>
      <c r="I296" s="250" t="str">
        <f t="shared" ca="1" si="34"/>
        <v/>
      </c>
      <c r="J296" s="250" t="str">
        <f t="shared" ca="1" si="34"/>
        <v/>
      </c>
      <c r="K296" s="250" t="str">
        <f t="shared" ca="1" si="34"/>
        <v/>
      </c>
      <c r="L296" s="250" t="str">
        <f t="shared" ca="1" si="34"/>
        <v/>
      </c>
      <c r="M296" s="250" t="str">
        <f t="shared" ca="1" si="34"/>
        <v/>
      </c>
      <c r="N296" s="250" t="str">
        <f t="shared" ca="1" si="34"/>
        <v/>
      </c>
      <c r="O296" s="251" t="str">
        <f t="shared" ca="1" si="34"/>
        <v/>
      </c>
      <c r="P296" s="252">
        <f t="shared" ca="1" si="30"/>
        <v>1</v>
      </c>
      <c r="Q296" s="250"/>
    </row>
    <row r="297" spans="1:17" ht="15" customHeight="1">
      <c r="A297" s="253">
        <v>395</v>
      </c>
      <c r="B297" s="258" t="s">
        <v>134</v>
      </c>
      <c r="C297" s="258" t="s">
        <v>506</v>
      </c>
      <c r="D297" s="262" t="s">
        <v>88</v>
      </c>
      <c r="E297" s="260">
        <v>36447</v>
      </c>
      <c r="F297" s="272" t="s">
        <v>118</v>
      </c>
      <c r="G297" s="249" t="str">
        <f>REPLACE(CHOOSE(MATCH(YEAR($Q$1-E297)-1900,{8;9;10;11;12;14;16;18}),"P 1","P 2","B 1","B 2","M","C","J","S"),2,1,F297)</f>
        <v>CG</v>
      </c>
      <c r="H297" s="250" t="str">
        <f t="shared" ca="1" si="34"/>
        <v/>
      </c>
      <c r="I297" s="250">
        <f t="shared" ca="1" si="34"/>
        <v>8</v>
      </c>
      <c r="J297" s="250" t="str">
        <f t="shared" ca="1" si="34"/>
        <v/>
      </c>
      <c r="K297" s="250" t="str">
        <f t="shared" ca="1" si="34"/>
        <v/>
      </c>
      <c r="L297" s="250" t="str">
        <f t="shared" ca="1" si="34"/>
        <v/>
      </c>
      <c r="M297" s="250" t="str">
        <f t="shared" ca="1" si="34"/>
        <v/>
      </c>
      <c r="N297" s="250" t="str">
        <f t="shared" ca="1" si="34"/>
        <v/>
      </c>
      <c r="O297" s="251" t="str">
        <f t="shared" ca="1" si="34"/>
        <v/>
      </c>
      <c r="P297" s="252">
        <f t="shared" ca="1" si="30"/>
        <v>8</v>
      </c>
      <c r="Q297" s="250"/>
    </row>
    <row r="298" spans="1:17" ht="15" customHeight="1">
      <c r="A298" s="253">
        <v>396</v>
      </c>
      <c r="B298" s="258" t="s">
        <v>135</v>
      </c>
      <c r="C298" s="258" t="s">
        <v>507</v>
      </c>
      <c r="D298" s="262" t="s">
        <v>88</v>
      </c>
      <c r="E298" s="260">
        <v>36205</v>
      </c>
      <c r="F298" s="272" t="s">
        <v>118</v>
      </c>
      <c r="G298" s="37" t="str">
        <f>REPLACE(CHOOSE(MATCH(YEAR($Q$1-E298)-1900,{8;9;10;11;12;14;16;18}),"P 1","P 2","B 1","B 2","M","C","J","S"),2,1,F298)</f>
        <v>CG</v>
      </c>
      <c r="H298" s="205" t="str">
        <f t="shared" ca="1" si="34"/>
        <v/>
      </c>
      <c r="I298" s="205" t="str">
        <f t="shared" ca="1" si="34"/>
        <v/>
      </c>
      <c r="J298" s="205" t="str">
        <f t="shared" ca="1" si="34"/>
        <v/>
      </c>
      <c r="K298" s="205" t="str">
        <f t="shared" ca="1" si="34"/>
        <v/>
      </c>
      <c r="L298" s="205" t="str">
        <f t="shared" ca="1" si="34"/>
        <v/>
      </c>
      <c r="M298" s="205" t="str">
        <f t="shared" ca="1" si="34"/>
        <v/>
      </c>
      <c r="N298" s="205" t="str">
        <f t="shared" ca="1" si="34"/>
        <v/>
      </c>
      <c r="O298" s="205" t="str">
        <f t="shared" ca="1" si="34"/>
        <v/>
      </c>
      <c r="P298" s="77" t="str">
        <f t="shared" ca="1" si="30"/>
        <v/>
      </c>
      <c r="Q298" s="201"/>
    </row>
    <row r="299" spans="1:17" ht="15" customHeight="1">
      <c r="A299" s="253">
        <v>397</v>
      </c>
      <c r="B299" s="258" t="s">
        <v>508</v>
      </c>
      <c r="C299" s="258" t="s">
        <v>509</v>
      </c>
      <c r="D299" s="262" t="s">
        <v>88</v>
      </c>
      <c r="E299" s="260">
        <v>36233</v>
      </c>
      <c r="F299" s="272" t="s">
        <v>118</v>
      </c>
      <c r="G299" s="37" t="str">
        <f>REPLACE(CHOOSE(MATCH(YEAR($Q$1-E299)-1900,{8;9;10;11;12;14;16;18}),"P 1","P 2","B 1","B 2","M","C","J","S"),2,1,F299)</f>
        <v>CG</v>
      </c>
      <c r="H299" s="205" t="str">
        <f t="shared" ca="1" si="34"/>
        <v/>
      </c>
      <c r="I299" s="205">
        <f t="shared" ca="1" si="34"/>
        <v>17</v>
      </c>
      <c r="J299" s="205" t="str">
        <f t="shared" ca="1" si="34"/>
        <v/>
      </c>
      <c r="K299" s="205" t="str">
        <f t="shared" ca="1" si="34"/>
        <v/>
      </c>
      <c r="L299" s="205" t="str">
        <f t="shared" ca="1" si="34"/>
        <v/>
      </c>
      <c r="M299" s="205" t="str">
        <f t="shared" ca="1" si="34"/>
        <v/>
      </c>
      <c r="N299" s="205" t="str">
        <f t="shared" ca="1" si="34"/>
        <v/>
      </c>
      <c r="O299" s="205" t="str">
        <f t="shared" ca="1" si="34"/>
        <v/>
      </c>
      <c r="P299" s="77">
        <f t="shared" ca="1" si="30"/>
        <v>17</v>
      </c>
      <c r="Q299" s="201"/>
    </row>
    <row r="300" spans="1:17" ht="15" customHeight="1">
      <c r="A300" s="253">
        <v>398</v>
      </c>
      <c r="B300" s="258" t="s">
        <v>190</v>
      </c>
      <c r="C300" s="258" t="s">
        <v>510</v>
      </c>
      <c r="D300" s="262" t="s">
        <v>88</v>
      </c>
      <c r="E300" s="260">
        <v>36258</v>
      </c>
      <c r="F300" s="272" t="s">
        <v>118</v>
      </c>
      <c r="G300" s="37" t="str">
        <f>REPLACE(CHOOSE(MATCH(YEAR($Q$1-E300)-1900,{8;9;10;11;12;14;16;18}),"P 1","P 2","B 1","B 2","M","C","J","S"),2,1,F300)</f>
        <v>CG</v>
      </c>
      <c r="H300" s="205" t="str">
        <f t="shared" ca="1" si="34"/>
        <v/>
      </c>
      <c r="I300" s="205">
        <f t="shared" ca="1" si="34"/>
        <v>5</v>
      </c>
      <c r="J300" s="205" t="str">
        <f t="shared" ca="1" si="34"/>
        <v/>
      </c>
      <c r="K300" s="205" t="str">
        <f t="shared" ca="1" si="34"/>
        <v/>
      </c>
      <c r="L300" s="205" t="str">
        <f t="shared" ca="1" si="34"/>
        <v/>
      </c>
      <c r="M300" s="205" t="str">
        <f t="shared" ca="1" si="34"/>
        <v/>
      </c>
      <c r="N300" s="205" t="str">
        <f t="shared" ca="1" si="34"/>
        <v/>
      </c>
      <c r="O300" s="205" t="str">
        <f t="shared" ca="1" si="34"/>
        <v/>
      </c>
      <c r="P300" s="77">
        <f t="shared" ca="1" si="30"/>
        <v>5</v>
      </c>
      <c r="Q300" s="201"/>
    </row>
    <row r="301" spans="1:17" ht="15" customHeight="1">
      <c r="A301" s="253">
        <v>399</v>
      </c>
      <c r="B301" s="270" t="s">
        <v>747</v>
      </c>
      <c r="C301" s="270" t="s">
        <v>509</v>
      </c>
      <c r="D301" s="268" t="s">
        <v>88</v>
      </c>
      <c r="E301" s="271">
        <v>36285</v>
      </c>
      <c r="F301" s="272" t="s">
        <v>118</v>
      </c>
      <c r="G301" s="37" t="str">
        <f>REPLACE(CHOOSE(MATCH(YEAR($Q$1-E301)-1900,{8;9;10;11;12;14;16;18}),"P 1","P 2","B 1","B 2","M","C","J","S"),2,1,F301)</f>
        <v>CG</v>
      </c>
      <c r="H301" s="205" t="str">
        <f t="shared" ca="1" si="34"/>
        <v/>
      </c>
      <c r="I301" s="205" t="str">
        <f t="shared" ca="1" si="34"/>
        <v/>
      </c>
      <c r="J301" s="205" t="str">
        <f t="shared" ca="1" si="34"/>
        <v/>
      </c>
      <c r="K301" s="205" t="str">
        <f t="shared" ca="1" si="34"/>
        <v/>
      </c>
      <c r="L301" s="205" t="str">
        <f t="shared" ca="1" si="34"/>
        <v/>
      </c>
      <c r="M301" s="205" t="str">
        <f t="shared" ca="1" si="34"/>
        <v/>
      </c>
      <c r="N301" s="205" t="str">
        <f t="shared" ca="1" si="34"/>
        <v/>
      </c>
      <c r="O301" s="205" t="str">
        <f t="shared" ca="1" si="34"/>
        <v/>
      </c>
      <c r="P301" s="77" t="str">
        <f t="shared" ca="1" si="30"/>
        <v/>
      </c>
      <c r="Q301" s="201"/>
    </row>
    <row r="302" spans="1:17" ht="15" customHeight="1">
      <c r="A302" s="234">
        <v>400</v>
      </c>
      <c r="B302" s="235" t="s">
        <v>511</v>
      </c>
      <c r="C302" s="236" t="s">
        <v>512</v>
      </c>
      <c r="D302" s="237" t="s">
        <v>19</v>
      </c>
      <c r="E302" s="277">
        <v>37953</v>
      </c>
      <c r="F302" s="238" t="s">
        <v>15</v>
      </c>
      <c r="G302" s="239" t="str">
        <f>REPLACE(CHOOSE(MATCH(YEAR($Q$1-E302)-1900,{8;9;10;11;12;14;16;18}),"P 1","P 2","B 1","B 2","M","C","J","S"),2,1,F302)</f>
        <v>BF1</v>
      </c>
      <c r="H302" s="205" t="str">
        <f t="shared" ref="H302:O311" ca="1" si="35">IFERROR(INDEX(INDIRECT("'"&amp;H$1&amp;"'!A:A"),MATCH($A302,INDIRECT("'"&amp;H$1&amp;"'!B:B"),0)),"")</f>
        <v/>
      </c>
      <c r="I302" s="205" t="str">
        <f t="shared" ca="1" si="35"/>
        <v/>
      </c>
      <c r="J302" s="205" t="str">
        <f t="shared" ca="1" si="35"/>
        <v/>
      </c>
      <c r="K302" s="205" t="str">
        <f t="shared" ca="1" si="35"/>
        <v/>
      </c>
      <c r="L302" s="205" t="str">
        <f t="shared" ca="1" si="35"/>
        <v/>
      </c>
      <c r="M302" s="205" t="str">
        <f t="shared" ca="1" si="35"/>
        <v/>
      </c>
      <c r="N302" s="205" t="str">
        <f t="shared" ca="1" si="35"/>
        <v/>
      </c>
      <c r="O302" s="205" t="str">
        <f t="shared" ca="1" si="35"/>
        <v/>
      </c>
      <c r="P302" s="77" t="str">
        <f t="shared" ca="1" si="30"/>
        <v/>
      </c>
      <c r="Q302" s="201"/>
    </row>
    <row r="303" spans="1:17" ht="15" customHeight="1">
      <c r="A303" s="234">
        <v>401</v>
      </c>
      <c r="B303" s="235" t="s">
        <v>513</v>
      </c>
      <c r="C303" s="236" t="s">
        <v>514</v>
      </c>
      <c r="D303" s="237" t="s">
        <v>19</v>
      </c>
      <c r="E303" s="277">
        <v>37666</v>
      </c>
      <c r="F303" s="238" t="s">
        <v>15</v>
      </c>
      <c r="G303" s="239" t="str">
        <f>REPLACE(CHOOSE(MATCH(YEAR($Q$1-E303)-1900,{8;9;10;11;12;14;16;18}),"P 1","P 2","B 1","B 2","M","C","J","S"),2,1,F303)</f>
        <v>BF1</v>
      </c>
      <c r="H303" s="205" t="str">
        <f t="shared" ca="1" si="35"/>
        <v/>
      </c>
      <c r="I303" s="205" t="str">
        <f t="shared" ca="1" si="35"/>
        <v/>
      </c>
      <c r="J303" s="205" t="str">
        <f t="shared" ca="1" si="35"/>
        <v/>
      </c>
      <c r="K303" s="205" t="str">
        <f t="shared" ca="1" si="35"/>
        <v/>
      </c>
      <c r="L303" s="205" t="str">
        <f t="shared" ca="1" si="35"/>
        <v/>
      </c>
      <c r="M303" s="205" t="str">
        <f t="shared" ca="1" si="35"/>
        <v/>
      </c>
      <c r="N303" s="205" t="str">
        <f t="shared" ca="1" si="35"/>
        <v/>
      </c>
      <c r="O303" s="205" t="str">
        <f t="shared" ca="1" si="35"/>
        <v/>
      </c>
      <c r="P303" s="77" t="str">
        <f t="shared" ca="1" si="30"/>
        <v/>
      </c>
      <c r="Q303" s="201"/>
    </row>
    <row r="304" spans="1:17" ht="15" customHeight="1">
      <c r="A304" s="234">
        <v>402</v>
      </c>
      <c r="B304" s="235" t="s">
        <v>515</v>
      </c>
      <c r="C304" s="236" t="s">
        <v>516</v>
      </c>
      <c r="D304" s="237" t="s">
        <v>19</v>
      </c>
      <c r="E304" s="277">
        <v>37930</v>
      </c>
      <c r="F304" s="238" t="s">
        <v>15</v>
      </c>
      <c r="G304" s="239" t="str">
        <f>REPLACE(CHOOSE(MATCH(YEAR($Q$1-E304)-1900,{8;9;10;11;12;14;16;18}),"P 1","P 2","B 1","B 2","M","C","J","S"),2,1,F304)</f>
        <v>BF1</v>
      </c>
      <c r="H304" s="205" t="str">
        <f t="shared" ca="1" si="35"/>
        <v/>
      </c>
      <c r="I304" s="205" t="str">
        <f t="shared" ca="1" si="35"/>
        <v/>
      </c>
      <c r="J304" s="205" t="str">
        <f t="shared" ca="1" si="35"/>
        <v/>
      </c>
      <c r="K304" s="205" t="str">
        <f t="shared" ca="1" si="35"/>
        <v/>
      </c>
      <c r="L304" s="205" t="str">
        <f t="shared" ca="1" si="35"/>
        <v/>
      </c>
      <c r="M304" s="205" t="str">
        <f t="shared" ca="1" si="35"/>
        <v/>
      </c>
      <c r="N304" s="205" t="str">
        <f t="shared" ca="1" si="35"/>
        <v/>
      </c>
      <c r="O304" s="205" t="str">
        <f t="shared" ca="1" si="35"/>
        <v/>
      </c>
      <c r="P304" s="77" t="str">
        <f t="shared" ca="1" si="30"/>
        <v/>
      </c>
      <c r="Q304" s="201"/>
    </row>
    <row r="305" spans="1:17" ht="15" customHeight="1">
      <c r="A305" s="234">
        <v>403</v>
      </c>
      <c r="B305" s="235" t="s">
        <v>517</v>
      </c>
      <c r="C305" s="236" t="s">
        <v>518</v>
      </c>
      <c r="D305" s="237" t="s">
        <v>19</v>
      </c>
      <c r="E305" s="277">
        <v>37951</v>
      </c>
      <c r="F305" s="238" t="s">
        <v>15</v>
      </c>
      <c r="G305" s="239" t="str">
        <f>REPLACE(CHOOSE(MATCH(YEAR($Q$1-E305)-1900,{8;9;10;11;12;14;16;18}),"P 1","P 2","B 1","B 2","M","C","J","S"),2,1,F305)</f>
        <v>BF1</v>
      </c>
      <c r="H305" s="205" t="str">
        <f t="shared" ca="1" si="35"/>
        <v/>
      </c>
      <c r="I305" s="205" t="str">
        <f t="shared" ca="1" si="35"/>
        <v/>
      </c>
      <c r="J305" s="205" t="str">
        <f t="shared" ca="1" si="35"/>
        <v/>
      </c>
      <c r="K305" s="205" t="str">
        <f t="shared" ca="1" si="35"/>
        <v/>
      </c>
      <c r="L305" s="205" t="str">
        <f t="shared" ca="1" si="35"/>
        <v/>
      </c>
      <c r="M305" s="205" t="str">
        <f t="shared" ca="1" si="35"/>
        <v/>
      </c>
      <c r="N305" s="205">
        <f t="shared" ca="1" si="35"/>
        <v>14</v>
      </c>
      <c r="O305" s="205" t="str">
        <f t="shared" ca="1" si="35"/>
        <v/>
      </c>
      <c r="P305" s="77">
        <f t="shared" ca="1" si="30"/>
        <v>14</v>
      </c>
      <c r="Q305" s="201"/>
    </row>
    <row r="306" spans="1:17" ht="15" customHeight="1">
      <c r="A306" s="234">
        <v>404</v>
      </c>
      <c r="B306" s="235" t="s">
        <v>72</v>
      </c>
      <c r="C306" s="236" t="s">
        <v>519</v>
      </c>
      <c r="D306" s="237" t="s">
        <v>19</v>
      </c>
      <c r="E306" s="277">
        <v>37937</v>
      </c>
      <c r="F306" s="238" t="s">
        <v>15</v>
      </c>
      <c r="G306" s="239" t="str">
        <f>REPLACE(CHOOSE(MATCH(YEAR($Q$1-E306)-1900,{8;9;10;11;12;14;16;18}),"P 1","P 2","B 1","B 2","M","C","J","S"),2,1,F306)</f>
        <v>BF1</v>
      </c>
      <c r="H306" s="205" t="str">
        <f t="shared" ca="1" si="35"/>
        <v/>
      </c>
      <c r="I306" s="205" t="str">
        <f t="shared" ca="1" si="35"/>
        <v/>
      </c>
      <c r="J306" s="205" t="str">
        <f t="shared" ca="1" si="35"/>
        <v/>
      </c>
      <c r="K306" s="205" t="str">
        <f t="shared" ca="1" si="35"/>
        <v/>
      </c>
      <c r="L306" s="205" t="str">
        <f t="shared" ca="1" si="35"/>
        <v/>
      </c>
      <c r="M306" s="205" t="str">
        <f t="shared" ca="1" si="35"/>
        <v/>
      </c>
      <c r="N306" s="205" t="str">
        <f t="shared" ca="1" si="35"/>
        <v/>
      </c>
      <c r="O306" s="205" t="str">
        <f t="shared" ca="1" si="35"/>
        <v/>
      </c>
      <c r="P306" s="77" t="str">
        <f t="shared" ca="1" si="30"/>
        <v/>
      </c>
      <c r="Q306" s="201"/>
    </row>
    <row r="307" spans="1:17" ht="15" customHeight="1">
      <c r="A307" s="234">
        <v>405</v>
      </c>
      <c r="B307" s="235" t="s">
        <v>396</v>
      </c>
      <c r="C307" s="236" t="s">
        <v>520</v>
      </c>
      <c r="D307" s="237" t="s">
        <v>19</v>
      </c>
      <c r="E307" s="277">
        <v>37936</v>
      </c>
      <c r="F307" s="238" t="s">
        <v>15</v>
      </c>
      <c r="G307" s="239" t="str">
        <f>REPLACE(CHOOSE(MATCH(YEAR($Q$1-E307)-1900,{8;9;10;11;12;14;16;18}),"P 1","P 2","B 1","B 2","M","C","J","S"),2,1,F307)</f>
        <v>BF1</v>
      </c>
      <c r="H307" s="205" t="str">
        <f t="shared" ca="1" si="35"/>
        <v/>
      </c>
      <c r="I307" s="205" t="str">
        <f t="shared" ca="1" si="35"/>
        <v/>
      </c>
      <c r="J307" s="205" t="str">
        <f t="shared" ca="1" si="35"/>
        <v/>
      </c>
      <c r="K307" s="205" t="str">
        <f t="shared" ca="1" si="35"/>
        <v/>
      </c>
      <c r="L307" s="205" t="str">
        <f t="shared" ca="1" si="35"/>
        <v/>
      </c>
      <c r="M307" s="205" t="str">
        <f t="shared" ca="1" si="35"/>
        <v/>
      </c>
      <c r="N307" s="205" t="str">
        <f t="shared" ca="1" si="35"/>
        <v/>
      </c>
      <c r="O307" s="205" t="str">
        <f t="shared" ca="1" si="35"/>
        <v/>
      </c>
      <c r="P307" s="77" t="str">
        <f t="shared" ca="1" si="30"/>
        <v/>
      </c>
      <c r="Q307" s="201"/>
    </row>
    <row r="308" spans="1:17" ht="15" customHeight="1">
      <c r="A308" s="234">
        <v>406</v>
      </c>
      <c r="B308" s="235" t="s">
        <v>521</v>
      </c>
      <c r="C308" s="236" t="s">
        <v>522</v>
      </c>
      <c r="D308" s="237" t="s">
        <v>19</v>
      </c>
      <c r="E308" s="277">
        <v>37902</v>
      </c>
      <c r="F308" s="238" t="s">
        <v>15</v>
      </c>
      <c r="G308" s="239" t="str">
        <f>REPLACE(CHOOSE(MATCH(YEAR($Q$1-E308)-1900,{8;9;10;11;12;14;16;18}),"P 1","P 2","B 1","B 2","M","C","J","S"),2,1,F308)</f>
        <v>BF1</v>
      </c>
      <c r="H308" s="205" t="str">
        <f t="shared" ca="1" si="35"/>
        <v/>
      </c>
      <c r="I308" s="205" t="str">
        <f t="shared" ca="1" si="35"/>
        <v/>
      </c>
      <c r="J308" s="205" t="str">
        <f t="shared" ca="1" si="35"/>
        <v/>
      </c>
      <c r="K308" s="205" t="str">
        <f t="shared" ca="1" si="35"/>
        <v/>
      </c>
      <c r="L308" s="205" t="str">
        <f t="shared" ca="1" si="35"/>
        <v/>
      </c>
      <c r="M308" s="205" t="str">
        <f t="shared" ca="1" si="35"/>
        <v/>
      </c>
      <c r="N308" s="205">
        <f t="shared" ca="1" si="35"/>
        <v>16</v>
      </c>
      <c r="O308" s="205" t="str">
        <f t="shared" ca="1" si="35"/>
        <v/>
      </c>
      <c r="P308" s="77">
        <f t="shared" ca="1" si="30"/>
        <v>16</v>
      </c>
      <c r="Q308" s="201"/>
    </row>
    <row r="309" spans="1:17" ht="15" customHeight="1">
      <c r="A309" s="234">
        <v>407</v>
      </c>
      <c r="B309" s="235" t="s">
        <v>523</v>
      </c>
      <c r="C309" s="236" t="s">
        <v>524</v>
      </c>
      <c r="D309" s="237" t="s">
        <v>19</v>
      </c>
      <c r="E309" s="277">
        <v>37718</v>
      </c>
      <c r="F309" s="238" t="s">
        <v>15</v>
      </c>
      <c r="G309" s="239" t="str">
        <f>REPLACE(CHOOSE(MATCH(YEAR($Q$1-E309)-1900,{8;9;10;11;12;14;16;18}),"P 1","P 2","B 1","B 2","M","C","J","S"),2,1,F309)</f>
        <v>BF1</v>
      </c>
      <c r="H309" s="205" t="str">
        <f t="shared" ca="1" si="35"/>
        <v/>
      </c>
      <c r="I309" s="205" t="str">
        <f t="shared" ca="1" si="35"/>
        <v/>
      </c>
      <c r="J309" s="205" t="str">
        <f t="shared" ca="1" si="35"/>
        <v/>
      </c>
      <c r="K309" s="205" t="str">
        <f t="shared" ca="1" si="35"/>
        <v/>
      </c>
      <c r="L309" s="205" t="str">
        <f t="shared" ca="1" si="35"/>
        <v/>
      </c>
      <c r="M309" s="205" t="str">
        <f t="shared" ca="1" si="35"/>
        <v/>
      </c>
      <c r="N309" s="205" t="str">
        <f t="shared" ca="1" si="35"/>
        <v/>
      </c>
      <c r="O309" s="205" t="str">
        <f t="shared" ca="1" si="35"/>
        <v/>
      </c>
      <c r="P309" s="77" t="str">
        <f t="shared" ca="1" si="30"/>
        <v/>
      </c>
      <c r="Q309" s="201"/>
    </row>
    <row r="310" spans="1:17" ht="15" customHeight="1">
      <c r="A310" s="234">
        <v>408</v>
      </c>
      <c r="B310" s="235" t="s">
        <v>525</v>
      </c>
      <c r="C310" s="236" t="s">
        <v>526</v>
      </c>
      <c r="D310" s="237" t="s">
        <v>19</v>
      </c>
      <c r="E310" s="277">
        <v>37759</v>
      </c>
      <c r="F310" s="238" t="s">
        <v>15</v>
      </c>
      <c r="G310" s="239" t="str">
        <f>REPLACE(CHOOSE(MATCH(YEAR($Q$1-E310)-1900,{8;9;10;11;12;14;16;18}),"P 1","P 2","B 1","B 2","M","C","J","S"),2,1,F310)</f>
        <v>BF1</v>
      </c>
      <c r="H310" s="205" t="str">
        <f t="shared" ca="1" si="35"/>
        <v/>
      </c>
      <c r="I310" s="205" t="str">
        <f t="shared" ca="1" si="35"/>
        <v/>
      </c>
      <c r="J310" s="205" t="str">
        <f t="shared" ca="1" si="35"/>
        <v/>
      </c>
      <c r="K310" s="205" t="str">
        <f t="shared" ca="1" si="35"/>
        <v/>
      </c>
      <c r="L310" s="205" t="str">
        <f t="shared" ca="1" si="35"/>
        <v/>
      </c>
      <c r="M310" s="205" t="str">
        <f t="shared" ca="1" si="35"/>
        <v/>
      </c>
      <c r="N310" s="205" t="str">
        <f t="shared" ca="1" si="35"/>
        <v/>
      </c>
      <c r="O310" s="205" t="str">
        <f t="shared" ca="1" si="35"/>
        <v/>
      </c>
      <c r="P310" s="77" t="str">
        <f t="shared" ca="1" si="30"/>
        <v/>
      </c>
      <c r="Q310" s="201"/>
    </row>
    <row r="311" spans="1:17" ht="15" customHeight="1">
      <c r="A311" s="234">
        <v>409</v>
      </c>
      <c r="B311" s="235" t="s">
        <v>527</v>
      </c>
      <c r="C311" s="236" t="s">
        <v>528</v>
      </c>
      <c r="D311" s="237" t="s">
        <v>19</v>
      </c>
      <c r="E311" s="277">
        <v>37711</v>
      </c>
      <c r="F311" s="238" t="s">
        <v>15</v>
      </c>
      <c r="G311" s="239" t="str">
        <f>REPLACE(CHOOSE(MATCH(YEAR($Q$1-E311)-1900,{8;9;10;11;12;14;16;18}),"P 1","P 2","B 1","B 2","M","C","J","S"),2,1,F311)</f>
        <v>BF1</v>
      </c>
      <c r="H311" s="205" t="str">
        <f t="shared" ca="1" si="35"/>
        <v/>
      </c>
      <c r="I311" s="205" t="str">
        <f t="shared" ca="1" si="35"/>
        <v/>
      </c>
      <c r="J311" s="205" t="str">
        <f t="shared" ca="1" si="35"/>
        <v/>
      </c>
      <c r="K311" s="205" t="str">
        <f t="shared" ca="1" si="35"/>
        <v/>
      </c>
      <c r="L311" s="205" t="str">
        <f t="shared" ca="1" si="35"/>
        <v/>
      </c>
      <c r="M311" s="205" t="str">
        <f t="shared" ca="1" si="35"/>
        <v/>
      </c>
      <c r="N311" s="205">
        <f t="shared" ca="1" si="35"/>
        <v>15</v>
      </c>
      <c r="O311" s="205" t="str">
        <f t="shared" ca="1" si="35"/>
        <v/>
      </c>
      <c r="P311" s="77">
        <f t="shared" ca="1" si="30"/>
        <v>15</v>
      </c>
      <c r="Q311" s="201"/>
    </row>
    <row r="312" spans="1:17" ht="15" customHeight="1">
      <c r="A312" s="234">
        <v>410</v>
      </c>
      <c r="B312" s="235" t="s">
        <v>194</v>
      </c>
      <c r="C312" s="236" t="s">
        <v>529</v>
      </c>
      <c r="D312" s="237" t="s">
        <v>19</v>
      </c>
      <c r="E312" s="277">
        <v>37950</v>
      </c>
      <c r="F312" s="238" t="s">
        <v>15</v>
      </c>
      <c r="G312" s="239" t="str">
        <f>REPLACE(CHOOSE(MATCH(YEAR($Q$1-E312)-1900,{8;9;10;11;12;14;16;18}),"P 1","P 2","B 1","B 2","M","C","J","S"),2,1,F312)</f>
        <v>BF1</v>
      </c>
      <c r="H312" s="205" t="str">
        <f t="shared" ref="H312:O321" ca="1" si="36">IFERROR(INDEX(INDIRECT("'"&amp;H$1&amp;"'!A:A"),MATCH($A312,INDIRECT("'"&amp;H$1&amp;"'!B:B"),0)),"")</f>
        <v/>
      </c>
      <c r="I312" s="205" t="str">
        <f t="shared" ca="1" si="36"/>
        <v/>
      </c>
      <c r="J312" s="205" t="str">
        <f t="shared" ca="1" si="36"/>
        <v/>
      </c>
      <c r="K312" s="205" t="str">
        <f t="shared" ca="1" si="36"/>
        <v/>
      </c>
      <c r="L312" s="205" t="str">
        <f t="shared" ca="1" si="36"/>
        <v/>
      </c>
      <c r="M312" s="205" t="str">
        <f t="shared" ca="1" si="36"/>
        <v/>
      </c>
      <c r="N312" s="205" t="str">
        <f t="shared" ca="1" si="36"/>
        <v/>
      </c>
      <c r="O312" s="205" t="str">
        <f t="shared" ca="1" si="36"/>
        <v/>
      </c>
      <c r="P312" s="77" t="str">
        <f t="shared" ca="1" si="30"/>
        <v/>
      </c>
      <c r="Q312" s="201"/>
    </row>
    <row r="313" spans="1:17" ht="15" customHeight="1">
      <c r="A313" s="234">
        <v>411</v>
      </c>
      <c r="B313" s="235" t="s">
        <v>530</v>
      </c>
      <c r="C313" s="236" t="s">
        <v>531</v>
      </c>
      <c r="D313" s="237" t="s">
        <v>19</v>
      </c>
      <c r="E313" s="277">
        <v>37625</v>
      </c>
      <c r="F313" s="238" t="s">
        <v>15</v>
      </c>
      <c r="G313" s="239" t="str">
        <f>REPLACE(CHOOSE(MATCH(YEAR($Q$1-E313)-1900,{8;9;10;11;12;14;16;18}),"P 1","P 2","B 1","B 2","M","C","J","S"),2,1,F313)</f>
        <v>BF1</v>
      </c>
      <c r="H313" s="205" t="str">
        <f t="shared" ca="1" si="36"/>
        <v/>
      </c>
      <c r="I313" s="205" t="str">
        <f t="shared" ca="1" si="36"/>
        <v/>
      </c>
      <c r="J313" s="205" t="str">
        <f t="shared" ca="1" si="36"/>
        <v/>
      </c>
      <c r="K313" s="205" t="str">
        <f t="shared" ca="1" si="36"/>
        <v/>
      </c>
      <c r="L313" s="205" t="str">
        <f t="shared" ca="1" si="36"/>
        <v/>
      </c>
      <c r="M313" s="205" t="str">
        <f t="shared" ca="1" si="36"/>
        <v/>
      </c>
      <c r="N313" s="205" t="str">
        <f t="shared" ca="1" si="36"/>
        <v/>
      </c>
      <c r="O313" s="205" t="str">
        <f t="shared" ca="1" si="36"/>
        <v/>
      </c>
      <c r="P313" s="77" t="str">
        <f t="shared" ca="1" si="30"/>
        <v/>
      </c>
      <c r="Q313" s="201"/>
    </row>
    <row r="314" spans="1:17" ht="15" customHeight="1">
      <c r="A314" s="234">
        <v>412</v>
      </c>
      <c r="B314" s="235" t="s">
        <v>83</v>
      </c>
      <c r="C314" s="236" t="s">
        <v>532</v>
      </c>
      <c r="D314" s="237" t="s">
        <v>19</v>
      </c>
      <c r="E314" s="277">
        <v>37694</v>
      </c>
      <c r="F314" s="238" t="s">
        <v>15</v>
      </c>
      <c r="G314" s="239" t="str">
        <f>REPLACE(CHOOSE(MATCH(YEAR($Q$1-E314)-1900,{8;9;10;11;12;14;16;18}),"P 1","P 2","B 1","B 2","M","C","J","S"),2,1,F314)</f>
        <v>BF1</v>
      </c>
      <c r="H314" s="205" t="str">
        <f t="shared" ca="1" si="36"/>
        <v/>
      </c>
      <c r="I314" s="205" t="str">
        <f t="shared" ca="1" si="36"/>
        <v/>
      </c>
      <c r="J314" s="205" t="str">
        <f t="shared" ca="1" si="36"/>
        <v/>
      </c>
      <c r="K314" s="205" t="str">
        <f t="shared" ca="1" si="36"/>
        <v/>
      </c>
      <c r="L314" s="205" t="str">
        <f t="shared" ca="1" si="36"/>
        <v/>
      </c>
      <c r="M314" s="205" t="str">
        <f t="shared" ca="1" si="36"/>
        <v/>
      </c>
      <c r="N314" s="205">
        <f t="shared" ca="1" si="36"/>
        <v>6</v>
      </c>
      <c r="O314" s="205" t="str">
        <f t="shared" ca="1" si="36"/>
        <v/>
      </c>
      <c r="P314" s="77">
        <f t="shared" ca="1" si="30"/>
        <v>6</v>
      </c>
      <c r="Q314" s="201"/>
    </row>
    <row r="315" spans="1:17" ht="15" customHeight="1">
      <c r="A315" s="234">
        <v>413</v>
      </c>
      <c r="B315" s="235" t="s">
        <v>12</v>
      </c>
      <c r="C315" s="236" t="s">
        <v>533</v>
      </c>
      <c r="D315" s="237" t="s">
        <v>19</v>
      </c>
      <c r="E315" s="277">
        <v>37652</v>
      </c>
      <c r="F315" s="238" t="s">
        <v>15</v>
      </c>
      <c r="G315" s="239" t="str">
        <f>REPLACE(CHOOSE(MATCH(YEAR($Q$1-E315)-1900,{8;9;10;11;12;14;16;18}),"P 1","P 2","B 1","B 2","M","C","J","S"),2,1,F315)</f>
        <v>BF1</v>
      </c>
      <c r="H315" s="205" t="str">
        <f t="shared" ca="1" si="36"/>
        <v/>
      </c>
      <c r="I315" s="205" t="str">
        <f t="shared" ca="1" si="36"/>
        <v/>
      </c>
      <c r="J315" s="205" t="str">
        <f t="shared" ca="1" si="36"/>
        <v/>
      </c>
      <c r="K315" s="205" t="str">
        <f t="shared" ca="1" si="36"/>
        <v/>
      </c>
      <c r="L315" s="205" t="str">
        <f t="shared" ca="1" si="36"/>
        <v/>
      </c>
      <c r="M315" s="205" t="str">
        <f t="shared" ca="1" si="36"/>
        <v/>
      </c>
      <c r="N315" s="205" t="str">
        <f t="shared" ca="1" si="36"/>
        <v/>
      </c>
      <c r="O315" s="205" t="str">
        <f t="shared" ca="1" si="36"/>
        <v/>
      </c>
      <c r="P315" s="77" t="str">
        <f t="shared" ca="1" si="30"/>
        <v/>
      </c>
      <c r="Q315" s="201"/>
    </row>
    <row r="316" spans="1:17" ht="15" customHeight="1">
      <c r="A316" s="234">
        <v>414</v>
      </c>
      <c r="B316" s="235" t="s">
        <v>534</v>
      </c>
      <c r="C316" s="236" t="s">
        <v>535</v>
      </c>
      <c r="D316" s="237" t="s">
        <v>19</v>
      </c>
      <c r="E316" s="277">
        <v>37841</v>
      </c>
      <c r="F316" s="238" t="s">
        <v>15</v>
      </c>
      <c r="G316" s="239" t="str">
        <f>REPLACE(CHOOSE(MATCH(YEAR($Q$1-E316)-1900,{8;9;10;11;12;14;16;18}),"P 1","P 2","B 1","B 2","M","C","J","S"),2,1,F316)</f>
        <v>BF1</v>
      </c>
      <c r="H316" s="205" t="str">
        <f t="shared" ca="1" si="36"/>
        <v/>
      </c>
      <c r="I316" s="205" t="str">
        <f t="shared" ca="1" si="36"/>
        <v/>
      </c>
      <c r="J316" s="205" t="str">
        <f t="shared" ca="1" si="36"/>
        <v/>
      </c>
      <c r="K316" s="205" t="str">
        <f t="shared" ca="1" si="36"/>
        <v/>
      </c>
      <c r="L316" s="205" t="str">
        <f t="shared" ca="1" si="36"/>
        <v/>
      </c>
      <c r="M316" s="205" t="str">
        <f t="shared" ca="1" si="36"/>
        <v/>
      </c>
      <c r="N316" s="205" t="str">
        <f t="shared" ca="1" si="36"/>
        <v/>
      </c>
      <c r="O316" s="205" t="str">
        <f t="shared" ca="1" si="36"/>
        <v/>
      </c>
      <c r="P316" s="77" t="str">
        <f t="shared" ca="1" si="30"/>
        <v/>
      </c>
      <c r="Q316" s="201"/>
    </row>
    <row r="317" spans="1:17" ht="15" customHeight="1">
      <c r="A317" s="234">
        <v>415</v>
      </c>
      <c r="B317" s="235" t="s">
        <v>536</v>
      </c>
      <c r="C317" s="236" t="s">
        <v>537</v>
      </c>
      <c r="D317" s="237" t="s">
        <v>19</v>
      </c>
      <c r="E317" s="277">
        <v>37938</v>
      </c>
      <c r="F317" s="238" t="s">
        <v>15</v>
      </c>
      <c r="G317" s="239" t="str">
        <f>REPLACE(CHOOSE(MATCH(YEAR($Q$1-E317)-1900,{8;9;10;11;12;14;16;18}),"P 1","P 2","B 1","B 2","M","C","J","S"),2,1,F317)</f>
        <v>BF1</v>
      </c>
      <c r="H317" s="205" t="str">
        <f t="shared" ca="1" si="36"/>
        <v/>
      </c>
      <c r="I317" s="205" t="str">
        <f t="shared" ca="1" si="36"/>
        <v/>
      </c>
      <c r="J317" s="205" t="str">
        <f t="shared" ca="1" si="36"/>
        <v/>
      </c>
      <c r="K317" s="205" t="str">
        <f t="shared" ca="1" si="36"/>
        <v/>
      </c>
      <c r="L317" s="205" t="str">
        <f t="shared" ca="1" si="36"/>
        <v/>
      </c>
      <c r="M317" s="205" t="str">
        <f t="shared" ca="1" si="36"/>
        <v/>
      </c>
      <c r="N317" s="205" t="str">
        <f t="shared" ca="1" si="36"/>
        <v/>
      </c>
      <c r="O317" s="205" t="str">
        <f t="shared" ca="1" si="36"/>
        <v/>
      </c>
      <c r="P317" s="77" t="str">
        <f t="shared" ca="1" si="30"/>
        <v/>
      </c>
      <c r="Q317" s="201"/>
    </row>
    <row r="318" spans="1:17" ht="15" customHeight="1">
      <c r="A318" s="234">
        <v>416</v>
      </c>
      <c r="B318" s="235" t="s">
        <v>150</v>
      </c>
      <c r="C318" s="236" t="s">
        <v>538</v>
      </c>
      <c r="D318" s="237" t="s">
        <v>19</v>
      </c>
      <c r="E318" s="277">
        <v>37635</v>
      </c>
      <c r="F318" s="238" t="s">
        <v>118</v>
      </c>
      <c r="G318" s="239" t="str">
        <f>REPLACE(CHOOSE(MATCH(YEAR($Q$1-E318)-1900,{8;9;10;11;12;14;16;18}),"P 1","P 2","B 1","B 2","M","C","J","S"),2,1,F318)</f>
        <v>BG1</v>
      </c>
      <c r="H318" s="205" t="str">
        <f t="shared" ca="1" si="36"/>
        <v/>
      </c>
      <c r="I318" s="205" t="str">
        <f t="shared" ca="1" si="36"/>
        <v/>
      </c>
      <c r="J318" s="205" t="str">
        <f t="shared" ca="1" si="36"/>
        <v/>
      </c>
      <c r="K318" s="205" t="str">
        <f t="shared" ca="1" si="36"/>
        <v/>
      </c>
      <c r="L318" s="205" t="str">
        <f t="shared" ca="1" si="36"/>
        <v/>
      </c>
      <c r="M318" s="205" t="str">
        <f t="shared" ca="1" si="36"/>
        <v/>
      </c>
      <c r="N318" s="205" t="str">
        <f t="shared" ca="1" si="36"/>
        <v/>
      </c>
      <c r="O318" s="205">
        <f t="shared" ca="1" si="36"/>
        <v>38</v>
      </c>
      <c r="P318" s="77">
        <f t="shared" ca="1" si="30"/>
        <v>38</v>
      </c>
      <c r="Q318" s="201"/>
    </row>
    <row r="319" spans="1:17" ht="15" customHeight="1">
      <c r="A319" s="234">
        <v>417</v>
      </c>
      <c r="B319" s="235" t="s">
        <v>539</v>
      </c>
      <c r="C319" s="236" t="s">
        <v>540</v>
      </c>
      <c r="D319" s="237" t="s">
        <v>19</v>
      </c>
      <c r="E319" s="277">
        <v>37971</v>
      </c>
      <c r="F319" s="238" t="s">
        <v>118</v>
      </c>
      <c r="G319" s="239" t="str">
        <f>REPLACE(CHOOSE(MATCH(YEAR($Q$1-E319)-1900,{8;9;10;11;12;14;16;18}),"P 1","P 2","B 1","B 2","M","C","J","S"),2,1,F319)</f>
        <v>BG1</v>
      </c>
      <c r="H319" s="205" t="str">
        <f t="shared" ca="1" si="36"/>
        <v/>
      </c>
      <c r="I319" s="205" t="str">
        <f t="shared" ca="1" si="36"/>
        <v/>
      </c>
      <c r="J319" s="205" t="str">
        <f t="shared" ca="1" si="36"/>
        <v/>
      </c>
      <c r="K319" s="205" t="str">
        <f t="shared" ca="1" si="36"/>
        <v/>
      </c>
      <c r="L319" s="205" t="str">
        <f t="shared" ca="1" si="36"/>
        <v/>
      </c>
      <c r="M319" s="205" t="str">
        <f t="shared" ca="1" si="36"/>
        <v/>
      </c>
      <c r="N319" s="205" t="str">
        <f t="shared" ca="1" si="36"/>
        <v/>
      </c>
      <c r="O319" s="205" t="str">
        <f t="shared" ca="1" si="36"/>
        <v/>
      </c>
      <c r="P319" s="77" t="str">
        <f t="shared" ca="1" si="30"/>
        <v/>
      </c>
      <c r="Q319" s="201"/>
    </row>
    <row r="320" spans="1:17" ht="15" customHeight="1">
      <c r="A320" s="234">
        <v>418</v>
      </c>
      <c r="B320" s="235" t="s">
        <v>541</v>
      </c>
      <c r="C320" s="236" t="s">
        <v>542</v>
      </c>
      <c r="D320" s="237" t="s">
        <v>19</v>
      </c>
      <c r="E320" s="277">
        <v>37733</v>
      </c>
      <c r="F320" s="238" t="s">
        <v>118</v>
      </c>
      <c r="G320" s="239" t="str">
        <f>REPLACE(CHOOSE(MATCH(YEAR($Q$1-E320)-1900,{8;9;10;11;12;14;16;18}),"P 1","P 2","B 1","B 2","M","C","J","S"),2,1,F320)</f>
        <v>BG1</v>
      </c>
      <c r="H320" s="205" t="str">
        <f t="shared" ca="1" si="36"/>
        <v/>
      </c>
      <c r="I320" s="205" t="str">
        <f t="shared" ca="1" si="36"/>
        <v/>
      </c>
      <c r="J320" s="205" t="str">
        <f t="shared" ca="1" si="36"/>
        <v/>
      </c>
      <c r="K320" s="205" t="str">
        <f t="shared" ca="1" si="36"/>
        <v/>
      </c>
      <c r="L320" s="205" t="str">
        <f t="shared" ca="1" si="36"/>
        <v/>
      </c>
      <c r="M320" s="205" t="str">
        <f t="shared" ca="1" si="36"/>
        <v/>
      </c>
      <c r="N320" s="205" t="str">
        <f t="shared" ca="1" si="36"/>
        <v/>
      </c>
      <c r="O320" s="205">
        <f t="shared" ca="1" si="36"/>
        <v>36</v>
      </c>
      <c r="P320" s="77">
        <f t="shared" ca="1" si="30"/>
        <v>36</v>
      </c>
      <c r="Q320" s="201"/>
    </row>
    <row r="321" spans="1:17" ht="15" customHeight="1">
      <c r="A321" s="234">
        <v>419</v>
      </c>
      <c r="B321" s="235" t="s">
        <v>543</v>
      </c>
      <c r="C321" s="236" t="s">
        <v>544</v>
      </c>
      <c r="D321" s="237" t="s">
        <v>19</v>
      </c>
      <c r="E321" s="277">
        <v>37823</v>
      </c>
      <c r="F321" s="238" t="s">
        <v>118</v>
      </c>
      <c r="G321" s="239" t="str">
        <f>REPLACE(CHOOSE(MATCH(YEAR($Q$1-E321)-1900,{8;9;10;11;12;14;16;18}),"P 1","P 2","B 1","B 2","M","C","J","S"),2,1,F321)</f>
        <v>BG1</v>
      </c>
      <c r="H321" s="205" t="str">
        <f t="shared" ca="1" si="36"/>
        <v/>
      </c>
      <c r="I321" s="205" t="str">
        <f t="shared" ca="1" si="36"/>
        <v/>
      </c>
      <c r="J321" s="205" t="str">
        <f t="shared" ca="1" si="36"/>
        <v/>
      </c>
      <c r="K321" s="205" t="str">
        <f t="shared" ca="1" si="36"/>
        <v/>
      </c>
      <c r="L321" s="205" t="str">
        <f t="shared" ca="1" si="36"/>
        <v/>
      </c>
      <c r="M321" s="205" t="str">
        <f t="shared" ca="1" si="36"/>
        <v/>
      </c>
      <c r="N321" s="205" t="str">
        <f t="shared" ca="1" si="36"/>
        <v/>
      </c>
      <c r="O321" s="205" t="str">
        <f t="shared" ca="1" si="36"/>
        <v/>
      </c>
      <c r="P321" s="77" t="str">
        <f t="shared" ca="1" si="30"/>
        <v/>
      </c>
      <c r="Q321" s="201"/>
    </row>
    <row r="322" spans="1:17" ht="15" customHeight="1">
      <c r="A322" s="234">
        <v>420</v>
      </c>
      <c r="B322" s="235" t="s">
        <v>183</v>
      </c>
      <c r="C322" s="236" t="s">
        <v>545</v>
      </c>
      <c r="D322" s="237" t="s">
        <v>19</v>
      </c>
      <c r="E322" s="277">
        <v>37748</v>
      </c>
      <c r="F322" s="238" t="s">
        <v>118</v>
      </c>
      <c r="G322" s="239" t="str">
        <f>REPLACE(CHOOSE(MATCH(YEAR($Q$1-E322)-1900,{8;9;10;11;12;14;16;18}),"P 1","P 2","B 1","B 2","M","C","J","S"),2,1,F322)</f>
        <v>BG1</v>
      </c>
      <c r="H322" s="205" t="str">
        <f t="shared" ref="H322:O331" ca="1" si="37">IFERROR(INDEX(INDIRECT("'"&amp;H$1&amp;"'!A:A"),MATCH($A322,INDIRECT("'"&amp;H$1&amp;"'!B:B"),0)),"")</f>
        <v/>
      </c>
      <c r="I322" s="205" t="str">
        <f t="shared" ca="1" si="37"/>
        <v/>
      </c>
      <c r="J322" s="205" t="str">
        <f t="shared" ca="1" si="37"/>
        <v/>
      </c>
      <c r="K322" s="205" t="str">
        <f t="shared" ca="1" si="37"/>
        <v/>
      </c>
      <c r="L322" s="205" t="str">
        <f t="shared" ca="1" si="37"/>
        <v/>
      </c>
      <c r="M322" s="205" t="str">
        <f t="shared" ca="1" si="37"/>
        <v/>
      </c>
      <c r="N322" s="205" t="str">
        <f t="shared" ca="1" si="37"/>
        <v/>
      </c>
      <c r="O322" s="205" t="str">
        <f t="shared" ca="1" si="37"/>
        <v/>
      </c>
      <c r="P322" s="77" t="str">
        <f t="shared" ref="P322:P385" ca="1" si="38">IF(SUM(H322:O322)=0,"",SUM(H322:O322))</f>
        <v/>
      </c>
      <c r="Q322" s="201"/>
    </row>
    <row r="323" spans="1:17" ht="15" customHeight="1">
      <c r="A323" s="234">
        <v>421</v>
      </c>
      <c r="B323" s="235" t="s">
        <v>546</v>
      </c>
      <c r="C323" s="236" t="s">
        <v>547</v>
      </c>
      <c r="D323" s="237" t="s">
        <v>19</v>
      </c>
      <c r="E323" s="277">
        <v>37798</v>
      </c>
      <c r="F323" s="238" t="s">
        <v>118</v>
      </c>
      <c r="G323" s="239" t="str">
        <f>REPLACE(CHOOSE(MATCH(YEAR($Q$1-E323)-1900,{8;9;10;11;12;14;16;18}),"P 1","P 2","B 1","B 2","M","C","J","S"),2,1,F323)</f>
        <v>BG1</v>
      </c>
      <c r="H323" s="205" t="str">
        <f t="shared" ca="1" si="37"/>
        <v/>
      </c>
      <c r="I323" s="205" t="str">
        <f t="shared" ca="1" si="37"/>
        <v/>
      </c>
      <c r="J323" s="205" t="str">
        <f t="shared" ca="1" si="37"/>
        <v/>
      </c>
      <c r="K323" s="205" t="str">
        <f t="shared" ca="1" si="37"/>
        <v/>
      </c>
      <c r="L323" s="205" t="str">
        <f t="shared" ca="1" si="37"/>
        <v/>
      </c>
      <c r="M323" s="205" t="str">
        <f t="shared" ca="1" si="37"/>
        <v/>
      </c>
      <c r="N323" s="205" t="str">
        <f t="shared" ca="1" si="37"/>
        <v/>
      </c>
      <c r="O323" s="205" t="str">
        <f t="shared" ca="1" si="37"/>
        <v/>
      </c>
      <c r="P323" s="77" t="str">
        <f t="shared" ca="1" si="38"/>
        <v/>
      </c>
      <c r="Q323" s="201"/>
    </row>
    <row r="324" spans="1:17" ht="15" customHeight="1">
      <c r="A324" s="234">
        <v>422</v>
      </c>
      <c r="B324" s="235" t="s">
        <v>196</v>
      </c>
      <c r="C324" s="236" t="s">
        <v>548</v>
      </c>
      <c r="D324" s="237" t="s">
        <v>19</v>
      </c>
      <c r="E324" s="277">
        <v>37279</v>
      </c>
      <c r="F324" s="238" t="s">
        <v>15</v>
      </c>
      <c r="G324" s="239" t="str">
        <f>REPLACE(CHOOSE(MATCH(YEAR($Q$1-E324)-1900,{8;9;10;11;12;14;16;18}),"P 1","P 2","B 1","B 2","M","C","J","S"),2,1,F324)</f>
        <v>BF2</v>
      </c>
      <c r="H324" s="205" t="str">
        <f t="shared" ca="1" si="37"/>
        <v/>
      </c>
      <c r="I324" s="205" t="str">
        <f t="shared" ca="1" si="37"/>
        <v/>
      </c>
      <c r="J324" s="205" t="str">
        <f t="shared" ca="1" si="37"/>
        <v/>
      </c>
      <c r="K324" s="205" t="str">
        <f t="shared" ca="1" si="37"/>
        <v/>
      </c>
      <c r="L324" s="205" t="str">
        <f t="shared" ca="1" si="37"/>
        <v/>
      </c>
      <c r="M324" s="205" t="str">
        <f t="shared" ca="1" si="37"/>
        <v/>
      </c>
      <c r="N324" s="205" t="str">
        <f t="shared" ca="1" si="37"/>
        <v/>
      </c>
      <c r="O324" s="205" t="str">
        <f t="shared" ca="1" si="37"/>
        <v/>
      </c>
      <c r="P324" s="77" t="str">
        <f t="shared" ca="1" si="38"/>
        <v/>
      </c>
      <c r="Q324" s="201"/>
    </row>
    <row r="325" spans="1:17" ht="15" customHeight="1">
      <c r="A325" s="234">
        <v>423</v>
      </c>
      <c r="B325" s="235" t="s">
        <v>148</v>
      </c>
      <c r="C325" s="236" t="s">
        <v>549</v>
      </c>
      <c r="D325" s="237" t="s">
        <v>19</v>
      </c>
      <c r="E325" s="277">
        <v>37487</v>
      </c>
      <c r="F325" s="238" t="s">
        <v>15</v>
      </c>
      <c r="G325" s="239" t="str">
        <f>REPLACE(CHOOSE(MATCH(YEAR($Q$1-E325)-1900,{8;9;10;11;12;14;16;18}),"P 1","P 2","B 1","B 2","M","C","J","S"),2,1,F325)</f>
        <v>BF2</v>
      </c>
      <c r="H325" s="205" t="str">
        <f t="shared" ca="1" si="37"/>
        <v/>
      </c>
      <c r="I325" s="205" t="str">
        <f t="shared" ca="1" si="37"/>
        <v/>
      </c>
      <c r="J325" s="205" t="str">
        <f t="shared" ca="1" si="37"/>
        <v/>
      </c>
      <c r="K325" s="205" t="str">
        <f t="shared" ca="1" si="37"/>
        <v/>
      </c>
      <c r="L325" s="205">
        <f t="shared" ca="1" si="37"/>
        <v>26</v>
      </c>
      <c r="M325" s="205" t="str">
        <f t="shared" ca="1" si="37"/>
        <v/>
      </c>
      <c r="N325" s="205" t="str">
        <f t="shared" ca="1" si="37"/>
        <v/>
      </c>
      <c r="O325" s="205" t="str">
        <f t="shared" ca="1" si="37"/>
        <v/>
      </c>
      <c r="P325" s="77">
        <f t="shared" ca="1" si="38"/>
        <v>26</v>
      </c>
      <c r="Q325" s="201"/>
    </row>
    <row r="326" spans="1:17" ht="15" customHeight="1">
      <c r="A326" s="234">
        <v>424</v>
      </c>
      <c r="B326" s="235" t="s">
        <v>550</v>
      </c>
      <c r="C326" s="236" t="s">
        <v>551</v>
      </c>
      <c r="D326" s="237" t="s">
        <v>19</v>
      </c>
      <c r="E326" s="277">
        <v>37530</v>
      </c>
      <c r="F326" s="238" t="s">
        <v>15</v>
      </c>
      <c r="G326" s="239" t="str">
        <f>REPLACE(CHOOSE(MATCH(YEAR($Q$1-E326)-1900,{8;9;10;11;12;14;16;18}),"P 1","P 2","B 1","B 2","M","C","J","S"),2,1,F326)</f>
        <v>BF2</v>
      </c>
      <c r="H326" s="205" t="str">
        <f t="shared" ca="1" si="37"/>
        <v/>
      </c>
      <c r="I326" s="205" t="str">
        <f t="shared" ca="1" si="37"/>
        <v/>
      </c>
      <c r="J326" s="205" t="str">
        <f t="shared" ca="1" si="37"/>
        <v/>
      </c>
      <c r="K326" s="205" t="str">
        <f t="shared" ca="1" si="37"/>
        <v/>
      </c>
      <c r="L326" s="205" t="str">
        <f t="shared" ca="1" si="37"/>
        <v/>
      </c>
      <c r="M326" s="205" t="str">
        <f t="shared" ca="1" si="37"/>
        <v/>
      </c>
      <c r="N326" s="205" t="str">
        <f t="shared" ca="1" si="37"/>
        <v/>
      </c>
      <c r="O326" s="205" t="str">
        <f t="shared" ca="1" si="37"/>
        <v/>
      </c>
      <c r="P326" s="77" t="str">
        <f t="shared" ca="1" si="38"/>
        <v/>
      </c>
      <c r="Q326" s="201"/>
    </row>
    <row r="327" spans="1:17" ht="15" customHeight="1">
      <c r="A327" s="234">
        <v>425</v>
      </c>
      <c r="B327" s="235" t="s">
        <v>552</v>
      </c>
      <c r="C327" s="236" t="s">
        <v>553</v>
      </c>
      <c r="D327" s="237" t="s">
        <v>19</v>
      </c>
      <c r="E327" s="277">
        <v>37498</v>
      </c>
      <c r="F327" s="238" t="s">
        <v>15</v>
      </c>
      <c r="G327" s="239" t="str">
        <f>REPLACE(CHOOSE(MATCH(YEAR($Q$1-E327)-1900,{8;9;10;11;12;14;16;18}),"P 1","P 2","B 1","B 2","M","C","J","S"),2,1,F327)</f>
        <v>BF2</v>
      </c>
      <c r="H327" s="205" t="str">
        <f t="shared" ca="1" si="37"/>
        <v/>
      </c>
      <c r="I327" s="205" t="str">
        <f t="shared" ca="1" si="37"/>
        <v/>
      </c>
      <c r="J327" s="205" t="str">
        <f t="shared" ca="1" si="37"/>
        <v/>
      </c>
      <c r="K327" s="205" t="str">
        <f t="shared" ca="1" si="37"/>
        <v/>
      </c>
      <c r="L327" s="205" t="str">
        <f t="shared" ca="1" si="37"/>
        <v/>
      </c>
      <c r="M327" s="205" t="str">
        <f t="shared" ca="1" si="37"/>
        <v/>
      </c>
      <c r="N327" s="205" t="str">
        <f t="shared" ca="1" si="37"/>
        <v/>
      </c>
      <c r="O327" s="205" t="str">
        <f t="shared" ca="1" si="37"/>
        <v/>
      </c>
      <c r="P327" s="77" t="str">
        <f t="shared" ca="1" si="38"/>
        <v/>
      </c>
      <c r="Q327" s="201"/>
    </row>
    <row r="328" spans="1:17" ht="15" customHeight="1">
      <c r="A328" s="234">
        <v>426</v>
      </c>
      <c r="B328" s="235" t="s">
        <v>523</v>
      </c>
      <c r="C328" s="236" t="s">
        <v>554</v>
      </c>
      <c r="D328" s="237" t="s">
        <v>19</v>
      </c>
      <c r="E328" s="277">
        <v>37357</v>
      </c>
      <c r="F328" s="238" t="s">
        <v>15</v>
      </c>
      <c r="G328" s="239" t="str">
        <f>REPLACE(CHOOSE(MATCH(YEAR($Q$1-E328)-1900,{8;9;10;11;12;14;16;18}),"P 1","P 2","B 1","B 2","M","C","J","S"),2,1,F328)</f>
        <v>BF2</v>
      </c>
      <c r="H328" s="205" t="str">
        <f t="shared" ca="1" si="37"/>
        <v/>
      </c>
      <c r="I328" s="205" t="str">
        <f t="shared" ca="1" si="37"/>
        <v/>
      </c>
      <c r="J328" s="205" t="str">
        <f t="shared" ca="1" si="37"/>
        <v/>
      </c>
      <c r="K328" s="205" t="str">
        <f t="shared" ca="1" si="37"/>
        <v/>
      </c>
      <c r="L328" s="205" t="str">
        <f t="shared" ca="1" si="37"/>
        <v/>
      </c>
      <c r="M328" s="205" t="str">
        <f t="shared" ca="1" si="37"/>
        <v/>
      </c>
      <c r="N328" s="205" t="str">
        <f t="shared" ca="1" si="37"/>
        <v/>
      </c>
      <c r="O328" s="205" t="str">
        <f t="shared" ca="1" si="37"/>
        <v/>
      </c>
      <c r="P328" s="77" t="str">
        <f t="shared" ca="1" si="38"/>
        <v/>
      </c>
      <c r="Q328" s="201"/>
    </row>
    <row r="329" spans="1:17" ht="15" customHeight="1">
      <c r="A329" s="234">
        <v>427</v>
      </c>
      <c r="B329" s="235" t="s">
        <v>149</v>
      </c>
      <c r="C329" s="236" t="s">
        <v>555</v>
      </c>
      <c r="D329" s="237" t="s">
        <v>19</v>
      </c>
      <c r="E329" s="277">
        <v>37504</v>
      </c>
      <c r="F329" s="238" t="s">
        <v>15</v>
      </c>
      <c r="G329" s="239" t="str">
        <f>REPLACE(CHOOSE(MATCH(YEAR($Q$1-E329)-1900,{8;9;10;11;12;14;16;18}),"P 1","P 2","B 1","B 2","M","C","J","S"),2,1,F329)</f>
        <v>BF2</v>
      </c>
      <c r="H329" s="205" t="str">
        <f t="shared" ca="1" si="37"/>
        <v/>
      </c>
      <c r="I329" s="205" t="str">
        <f t="shared" ca="1" si="37"/>
        <v/>
      </c>
      <c r="J329" s="205" t="str">
        <f t="shared" ca="1" si="37"/>
        <v/>
      </c>
      <c r="K329" s="205" t="str">
        <f t="shared" ca="1" si="37"/>
        <v/>
      </c>
      <c r="L329" s="205">
        <f t="shared" ca="1" si="37"/>
        <v>1</v>
      </c>
      <c r="M329" s="205" t="str">
        <f t="shared" ca="1" si="37"/>
        <v/>
      </c>
      <c r="N329" s="205" t="str">
        <f t="shared" ca="1" si="37"/>
        <v/>
      </c>
      <c r="O329" s="205" t="str">
        <f t="shared" ca="1" si="37"/>
        <v/>
      </c>
      <c r="P329" s="77">
        <f t="shared" ca="1" si="38"/>
        <v>1</v>
      </c>
      <c r="Q329" s="201"/>
    </row>
    <row r="330" spans="1:17" ht="15" customHeight="1">
      <c r="A330" s="234">
        <v>428</v>
      </c>
      <c r="B330" s="235" t="s">
        <v>556</v>
      </c>
      <c r="C330" s="236" t="s">
        <v>557</v>
      </c>
      <c r="D330" s="237" t="s">
        <v>19</v>
      </c>
      <c r="E330" s="277">
        <v>37605</v>
      </c>
      <c r="F330" s="238" t="s">
        <v>15</v>
      </c>
      <c r="G330" s="239" t="str">
        <f>REPLACE(CHOOSE(MATCH(YEAR($Q$1-E330)-1900,{8;9;10;11;12;14;16;18}),"P 1","P 2","B 1","B 2","M","C","J","S"),2,1,F330)</f>
        <v>BF2</v>
      </c>
      <c r="H330" s="205" t="str">
        <f t="shared" ca="1" si="37"/>
        <v/>
      </c>
      <c r="I330" s="205" t="str">
        <f t="shared" ca="1" si="37"/>
        <v/>
      </c>
      <c r="J330" s="205" t="str">
        <f t="shared" ca="1" si="37"/>
        <v/>
      </c>
      <c r="K330" s="205" t="str">
        <f t="shared" ca="1" si="37"/>
        <v/>
      </c>
      <c r="L330" s="205" t="str">
        <f t="shared" ca="1" si="37"/>
        <v/>
      </c>
      <c r="M330" s="205" t="str">
        <f t="shared" ca="1" si="37"/>
        <v/>
      </c>
      <c r="N330" s="205" t="str">
        <f t="shared" ca="1" si="37"/>
        <v/>
      </c>
      <c r="O330" s="205" t="str">
        <f t="shared" ca="1" si="37"/>
        <v/>
      </c>
      <c r="P330" s="77" t="str">
        <f t="shared" ca="1" si="38"/>
        <v/>
      </c>
      <c r="Q330" s="201"/>
    </row>
    <row r="331" spans="1:17" ht="15" customHeight="1">
      <c r="A331" s="234">
        <v>429</v>
      </c>
      <c r="B331" s="235" t="s">
        <v>558</v>
      </c>
      <c r="C331" s="236" t="s">
        <v>559</v>
      </c>
      <c r="D331" s="237" t="s">
        <v>19</v>
      </c>
      <c r="E331" s="277">
        <v>37605</v>
      </c>
      <c r="F331" s="238" t="s">
        <v>15</v>
      </c>
      <c r="G331" s="239" t="str">
        <f>REPLACE(CHOOSE(MATCH(YEAR($Q$1-E331)-1900,{8;9;10;11;12;14;16;18}),"P 1","P 2","B 1","B 2","M","C","J","S"),2,1,F331)</f>
        <v>BF2</v>
      </c>
      <c r="H331" s="205" t="str">
        <f t="shared" ca="1" si="37"/>
        <v/>
      </c>
      <c r="I331" s="205" t="str">
        <f t="shared" ca="1" si="37"/>
        <v/>
      </c>
      <c r="J331" s="205" t="str">
        <f t="shared" ca="1" si="37"/>
        <v/>
      </c>
      <c r="K331" s="205" t="str">
        <f t="shared" ca="1" si="37"/>
        <v/>
      </c>
      <c r="L331" s="205" t="str">
        <f t="shared" ca="1" si="37"/>
        <v/>
      </c>
      <c r="M331" s="205" t="str">
        <f t="shared" ca="1" si="37"/>
        <v/>
      </c>
      <c r="N331" s="205" t="str">
        <f t="shared" ca="1" si="37"/>
        <v/>
      </c>
      <c r="O331" s="205" t="str">
        <f t="shared" ca="1" si="37"/>
        <v/>
      </c>
      <c r="P331" s="77" t="str">
        <f t="shared" ca="1" si="38"/>
        <v/>
      </c>
      <c r="Q331" s="201"/>
    </row>
    <row r="332" spans="1:17" ht="15" customHeight="1">
      <c r="A332" s="234">
        <v>430</v>
      </c>
      <c r="B332" s="235" t="s">
        <v>560</v>
      </c>
      <c r="C332" s="236" t="s">
        <v>561</v>
      </c>
      <c r="D332" s="237" t="s">
        <v>19</v>
      </c>
      <c r="E332" s="277">
        <v>37376</v>
      </c>
      <c r="F332" s="238" t="s">
        <v>15</v>
      </c>
      <c r="G332" s="239" t="str">
        <f>REPLACE(CHOOSE(MATCH(YEAR($Q$1-E332)-1900,{8;9;10;11;12;14;16;18}),"P 1","P 2","B 1","B 2","M","C","J","S"),2,1,F332)</f>
        <v>BF2</v>
      </c>
      <c r="H332" s="205" t="str">
        <f t="shared" ref="H332:O341" ca="1" si="39">IFERROR(INDEX(INDIRECT("'"&amp;H$1&amp;"'!A:A"),MATCH($A332,INDIRECT("'"&amp;H$1&amp;"'!B:B"),0)),"")</f>
        <v/>
      </c>
      <c r="I332" s="205" t="str">
        <f t="shared" ca="1" si="39"/>
        <v/>
      </c>
      <c r="J332" s="205" t="str">
        <f t="shared" ca="1" si="39"/>
        <v/>
      </c>
      <c r="K332" s="205" t="str">
        <f t="shared" ca="1" si="39"/>
        <v/>
      </c>
      <c r="L332" s="205">
        <f t="shared" ca="1" si="39"/>
        <v>2</v>
      </c>
      <c r="M332" s="205" t="str">
        <f t="shared" ca="1" si="39"/>
        <v/>
      </c>
      <c r="N332" s="205" t="str">
        <f t="shared" ca="1" si="39"/>
        <v/>
      </c>
      <c r="O332" s="205" t="str">
        <f t="shared" ca="1" si="39"/>
        <v/>
      </c>
      <c r="P332" s="77">
        <f t="shared" ca="1" si="38"/>
        <v>2</v>
      </c>
      <c r="Q332" s="201"/>
    </row>
    <row r="333" spans="1:17" ht="15" customHeight="1">
      <c r="A333" s="234">
        <v>431</v>
      </c>
      <c r="B333" s="235" t="s">
        <v>562</v>
      </c>
      <c r="C333" s="236" t="s">
        <v>563</v>
      </c>
      <c r="D333" s="237" t="s">
        <v>19</v>
      </c>
      <c r="E333" s="277">
        <v>37277</v>
      </c>
      <c r="F333" s="238" t="s">
        <v>118</v>
      </c>
      <c r="G333" s="239" t="str">
        <f>REPLACE(CHOOSE(MATCH(YEAR($Q$1-E333)-1900,{8;9;10;11;12;14;16;18}),"P 1","P 2","B 1","B 2","M","C","J","S"),2,1,F333)</f>
        <v>BG2</v>
      </c>
      <c r="H333" s="205" t="str">
        <f t="shared" ca="1" si="39"/>
        <v/>
      </c>
      <c r="I333" s="205" t="str">
        <f t="shared" ca="1" si="39"/>
        <v/>
      </c>
      <c r="J333" s="205" t="str">
        <f t="shared" ca="1" si="39"/>
        <v/>
      </c>
      <c r="K333" s="205" t="str">
        <f t="shared" ca="1" si="39"/>
        <v/>
      </c>
      <c r="L333" s="205" t="str">
        <f t="shared" ca="1" si="39"/>
        <v/>
      </c>
      <c r="M333" s="205">
        <f t="shared" ca="1" si="39"/>
        <v>13</v>
      </c>
      <c r="N333" s="205" t="str">
        <f t="shared" ca="1" si="39"/>
        <v/>
      </c>
      <c r="O333" s="205" t="str">
        <f t="shared" ca="1" si="39"/>
        <v/>
      </c>
      <c r="P333" s="77">
        <f t="shared" ca="1" si="38"/>
        <v>13</v>
      </c>
      <c r="Q333" s="201"/>
    </row>
    <row r="334" spans="1:17" ht="15" customHeight="1">
      <c r="A334" s="234">
        <v>432</v>
      </c>
      <c r="B334" s="235" t="s">
        <v>564</v>
      </c>
      <c r="C334" s="236" t="s">
        <v>565</v>
      </c>
      <c r="D334" s="237" t="s">
        <v>19</v>
      </c>
      <c r="E334" s="277">
        <v>37622</v>
      </c>
      <c r="F334" s="238" t="s">
        <v>118</v>
      </c>
      <c r="G334" s="239" t="str">
        <f>REPLACE(CHOOSE(MATCH(YEAR($Q$1-E334)-1900,{8;9;10;11;12;14;16;18}),"P 1","P 2","B 1","B 2","M","C","J","S"),2,1,F334)</f>
        <v>BG1</v>
      </c>
      <c r="H334" s="205" t="str">
        <f t="shared" ca="1" si="39"/>
        <v/>
      </c>
      <c r="I334" s="205" t="str">
        <f t="shared" ca="1" si="39"/>
        <v/>
      </c>
      <c r="J334" s="205" t="str">
        <f t="shared" ca="1" si="39"/>
        <v/>
      </c>
      <c r="K334" s="205" t="str">
        <f t="shared" ca="1" si="39"/>
        <v/>
      </c>
      <c r="L334" s="205" t="str">
        <f t="shared" ca="1" si="39"/>
        <v/>
      </c>
      <c r="M334" s="205" t="str">
        <f t="shared" ca="1" si="39"/>
        <v/>
      </c>
      <c r="N334" s="205" t="str">
        <f t="shared" ca="1" si="39"/>
        <v/>
      </c>
      <c r="O334" s="205" t="str">
        <f t="shared" ca="1" si="39"/>
        <v/>
      </c>
      <c r="P334" s="77" t="str">
        <f t="shared" ca="1" si="38"/>
        <v/>
      </c>
      <c r="Q334" s="201"/>
    </row>
    <row r="335" spans="1:17" ht="15" customHeight="1">
      <c r="A335" s="234">
        <v>433</v>
      </c>
      <c r="B335" s="235" t="s">
        <v>566</v>
      </c>
      <c r="C335" s="236" t="s">
        <v>567</v>
      </c>
      <c r="D335" s="237" t="s">
        <v>19</v>
      </c>
      <c r="E335" s="277">
        <v>37465</v>
      </c>
      <c r="F335" s="238" t="s">
        <v>118</v>
      </c>
      <c r="G335" s="239" t="str">
        <f>REPLACE(CHOOSE(MATCH(YEAR($Q$1-E335)-1900,{8;9;10;11;12;14;16;18}),"P 1","P 2","B 1","B 2","M","C","J","S"),2,1,F335)</f>
        <v>BG2</v>
      </c>
      <c r="H335" s="205" t="str">
        <f t="shared" ca="1" si="39"/>
        <v/>
      </c>
      <c r="I335" s="205" t="str">
        <f t="shared" ca="1" si="39"/>
        <v/>
      </c>
      <c r="J335" s="205" t="str">
        <f t="shared" ca="1" si="39"/>
        <v/>
      </c>
      <c r="K335" s="205" t="str">
        <f t="shared" ca="1" si="39"/>
        <v/>
      </c>
      <c r="L335" s="205" t="str">
        <f t="shared" ca="1" si="39"/>
        <v/>
      </c>
      <c r="M335" s="205">
        <f t="shared" ca="1" si="39"/>
        <v>25</v>
      </c>
      <c r="N335" s="205" t="str">
        <f t="shared" ca="1" si="39"/>
        <v/>
      </c>
      <c r="O335" s="205" t="str">
        <f t="shared" ca="1" si="39"/>
        <v/>
      </c>
      <c r="P335" s="77">
        <f t="shared" ca="1" si="38"/>
        <v>25</v>
      </c>
      <c r="Q335" s="201"/>
    </row>
    <row r="336" spans="1:17" ht="15" customHeight="1">
      <c r="A336" s="234">
        <v>434</v>
      </c>
      <c r="B336" s="235" t="s">
        <v>521</v>
      </c>
      <c r="C336" s="236" t="s">
        <v>568</v>
      </c>
      <c r="D336" s="237" t="s">
        <v>19</v>
      </c>
      <c r="E336" s="277">
        <v>37271</v>
      </c>
      <c r="F336" s="238" t="s">
        <v>118</v>
      </c>
      <c r="G336" s="239" t="str">
        <f>REPLACE(CHOOSE(MATCH(YEAR($Q$1-E336)-1900,{8;9;10;11;12;14;16;18}),"P 1","P 2","B 1","B 2","M","C","J","S"),2,1,F336)</f>
        <v>BG2</v>
      </c>
      <c r="H336" s="205" t="str">
        <f t="shared" ca="1" si="39"/>
        <v/>
      </c>
      <c r="I336" s="205" t="str">
        <f t="shared" ca="1" si="39"/>
        <v/>
      </c>
      <c r="J336" s="205" t="str">
        <f t="shared" ca="1" si="39"/>
        <v/>
      </c>
      <c r="K336" s="205" t="str">
        <f t="shared" ca="1" si="39"/>
        <v/>
      </c>
      <c r="L336" s="205" t="str">
        <f t="shared" ca="1" si="39"/>
        <v/>
      </c>
      <c r="M336" s="205" t="str">
        <f t="shared" ca="1" si="39"/>
        <v/>
      </c>
      <c r="N336" s="205" t="str">
        <f t="shared" ca="1" si="39"/>
        <v/>
      </c>
      <c r="O336" s="205" t="str">
        <f t="shared" ca="1" si="39"/>
        <v/>
      </c>
      <c r="P336" s="77" t="str">
        <f t="shared" ca="1" si="38"/>
        <v/>
      </c>
      <c r="Q336" s="201"/>
    </row>
    <row r="337" spans="1:17" ht="15" customHeight="1">
      <c r="A337" s="234">
        <v>435</v>
      </c>
      <c r="B337" s="235" t="s">
        <v>67</v>
      </c>
      <c r="C337" s="236" t="s">
        <v>569</v>
      </c>
      <c r="D337" s="237" t="s">
        <v>19</v>
      </c>
      <c r="E337" s="277">
        <v>37363</v>
      </c>
      <c r="F337" s="238" t="s">
        <v>118</v>
      </c>
      <c r="G337" s="239" t="str">
        <f>REPLACE(CHOOSE(MATCH(YEAR($Q$1-E337)-1900,{8;9;10;11;12;14;16;18}),"P 1","P 2","B 1","B 2","M","C","J","S"),2,1,F337)</f>
        <v>BG2</v>
      </c>
      <c r="H337" s="205" t="str">
        <f t="shared" ca="1" si="39"/>
        <v/>
      </c>
      <c r="I337" s="205" t="str">
        <f t="shared" ca="1" si="39"/>
        <v/>
      </c>
      <c r="J337" s="205" t="str">
        <f t="shared" ca="1" si="39"/>
        <v/>
      </c>
      <c r="K337" s="205" t="str">
        <f t="shared" ca="1" si="39"/>
        <v/>
      </c>
      <c r="L337" s="205" t="str">
        <f t="shared" ca="1" si="39"/>
        <v/>
      </c>
      <c r="M337" s="205">
        <f t="shared" ca="1" si="39"/>
        <v>27</v>
      </c>
      <c r="N337" s="205" t="str">
        <f t="shared" ca="1" si="39"/>
        <v/>
      </c>
      <c r="O337" s="205" t="str">
        <f t="shared" ca="1" si="39"/>
        <v/>
      </c>
      <c r="P337" s="77">
        <f t="shared" ca="1" si="38"/>
        <v>27</v>
      </c>
      <c r="Q337" s="201"/>
    </row>
    <row r="338" spans="1:17" ht="15" customHeight="1">
      <c r="A338" s="234">
        <v>436</v>
      </c>
      <c r="B338" s="235" t="s">
        <v>570</v>
      </c>
      <c r="C338" s="236" t="s">
        <v>571</v>
      </c>
      <c r="D338" s="237" t="s">
        <v>19</v>
      </c>
      <c r="E338" s="277">
        <v>37509</v>
      </c>
      <c r="F338" s="238" t="s">
        <v>118</v>
      </c>
      <c r="G338" s="239" t="str">
        <f>REPLACE(CHOOSE(MATCH(YEAR($Q$1-E338)-1900,{8;9;10;11;12;14;16;18}),"P 1","P 2","B 1","B 2","M","C","J","S"),2,1,F338)</f>
        <v>BG2</v>
      </c>
      <c r="H338" s="205" t="str">
        <f t="shared" ca="1" si="39"/>
        <v/>
      </c>
      <c r="I338" s="205" t="str">
        <f t="shared" ca="1" si="39"/>
        <v/>
      </c>
      <c r="J338" s="205" t="str">
        <f t="shared" ca="1" si="39"/>
        <v/>
      </c>
      <c r="K338" s="205" t="str">
        <f t="shared" ca="1" si="39"/>
        <v/>
      </c>
      <c r="L338" s="205" t="str">
        <f t="shared" ca="1" si="39"/>
        <v/>
      </c>
      <c r="M338" s="205" t="str">
        <f t="shared" ca="1" si="39"/>
        <v/>
      </c>
      <c r="N338" s="205" t="str">
        <f t="shared" ca="1" si="39"/>
        <v/>
      </c>
      <c r="O338" s="205" t="str">
        <f t="shared" ca="1" si="39"/>
        <v/>
      </c>
      <c r="P338" s="77" t="str">
        <f t="shared" ca="1" si="38"/>
        <v/>
      </c>
      <c r="Q338" s="201"/>
    </row>
    <row r="339" spans="1:17" ht="15" customHeight="1">
      <c r="A339" s="234">
        <v>437</v>
      </c>
      <c r="B339" s="235" t="s">
        <v>572</v>
      </c>
      <c r="C339" s="236" t="s">
        <v>573</v>
      </c>
      <c r="D339" s="237" t="s">
        <v>19</v>
      </c>
      <c r="E339" s="277">
        <v>37579</v>
      </c>
      <c r="F339" s="238" t="s">
        <v>118</v>
      </c>
      <c r="G339" s="239" t="str">
        <f>REPLACE(CHOOSE(MATCH(YEAR($Q$1-E339)-1900,{8;9;10;11;12;14;16;18}),"P 1","P 2","B 1","B 2","M","C","J","S"),2,1,F339)</f>
        <v>BG2</v>
      </c>
      <c r="H339" s="205" t="str">
        <f t="shared" ca="1" si="39"/>
        <v/>
      </c>
      <c r="I339" s="205" t="str">
        <f t="shared" ca="1" si="39"/>
        <v/>
      </c>
      <c r="J339" s="205" t="str">
        <f t="shared" ca="1" si="39"/>
        <v/>
      </c>
      <c r="K339" s="205" t="str">
        <f t="shared" ca="1" si="39"/>
        <v/>
      </c>
      <c r="L339" s="205" t="str">
        <f t="shared" ca="1" si="39"/>
        <v/>
      </c>
      <c r="M339" s="205" t="str">
        <f t="shared" ca="1" si="39"/>
        <v/>
      </c>
      <c r="N339" s="205" t="str">
        <f t="shared" ca="1" si="39"/>
        <v/>
      </c>
      <c r="O339" s="205" t="str">
        <f t="shared" ca="1" si="39"/>
        <v/>
      </c>
      <c r="P339" s="77" t="str">
        <f t="shared" ca="1" si="38"/>
        <v/>
      </c>
      <c r="Q339" s="201"/>
    </row>
    <row r="340" spans="1:17" ht="15" customHeight="1">
      <c r="A340" s="234">
        <v>438</v>
      </c>
      <c r="B340" s="235" t="s">
        <v>527</v>
      </c>
      <c r="C340" s="236" t="s">
        <v>574</v>
      </c>
      <c r="D340" s="237" t="s">
        <v>19</v>
      </c>
      <c r="E340" s="277">
        <v>37311</v>
      </c>
      <c r="F340" s="238" t="s">
        <v>118</v>
      </c>
      <c r="G340" s="239" t="str">
        <f>REPLACE(CHOOSE(MATCH(YEAR($Q$1-E340)-1900,{8;9;10;11;12;14;16;18}),"P 1","P 2","B 1","B 2","M","C","J","S"),2,1,F340)</f>
        <v>BG2</v>
      </c>
      <c r="H340" s="205" t="str">
        <f t="shared" ca="1" si="39"/>
        <v/>
      </c>
      <c r="I340" s="205" t="str">
        <f t="shared" ca="1" si="39"/>
        <v/>
      </c>
      <c r="J340" s="205" t="str">
        <f t="shared" ca="1" si="39"/>
        <v/>
      </c>
      <c r="K340" s="205" t="str">
        <f t="shared" ca="1" si="39"/>
        <v/>
      </c>
      <c r="L340" s="205" t="str">
        <f t="shared" ca="1" si="39"/>
        <v/>
      </c>
      <c r="M340" s="205">
        <f t="shared" ca="1" si="39"/>
        <v>30</v>
      </c>
      <c r="N340" s="205" t="str">
        <f t="shared" ca="1" si="39"/>
        <v/>
      </c>
      <c r="O340" s="205" t="str">
        <f t="shared" ca="1" si="39"/>
        <v/>
      </c>
      <c r="P340" s="77">
        <f t="shared" ca="1" si="38"/>
        <v>30</v>
      </c>
      <c r="Q340" s="201"/>
    </row>
    <row r="341" spans="1:17" ht="15" customHeight="1">
      <c r="A341" s="234">
        <v>439</v>
      </c>
      <c r="B341" s="235" t="s">
        <v>575</v>
      </c>
      <c r="C341" s="236" t="s">
        <v>576</v>
      </c>
      <c r="D341" s="237" t="s">
        <v>19</v>
      </c>
      <c r="E341" s="277">
        <v>37589</v>
      </c>
      <c r="F341" s="238" t="s">
        <v>118</v>
      </c>
      <c r="G341" s="239" t="str">
        <f>REPLACE(CHOOSE(MATCH(YEAR($Q$1-E341)-1900,{8;9;10;11;12;14;16;18}),"P 1","P 2","B 1","B 2","M","C","J","S"),2,1,F341)</f>
        <v>BG2</v>
      </c>
      <c r="H341" s="205" t="str">
        <f t="shared" ca="1" si="39"/>
        <v/>
      </c>
      <c r="I341" s="205" t="str">
        <f t="shared" ca="1" si="39"/>
        <v/>
      </c>
      <c r="J341" s="205" t="str">
        <f t="shared" ca="1" si="39"/>
        <v/>
      </c>
      <c r="K341" s="205" t="str">
        <f t="shared" ca="1" si="39"/>
        <v/>
      </c>
      <c r="L341" s="205" t="str">
        <f t="shared" ca="1" si="39"/>
        <v/>
      </c>
      <c r="M341" s="205">
        <f t="shared" ca="1" si="39"/>
        <v>31</v>
      </c>
      <c r="N341" s="205" t="str">
        <f t="shared" ca="1" si="39"/>
        <v/>
      </c>
      <c r="O341" s="205" t="str">
        <f t="shared" ca="1" si="39"/>
        <v/>
      </c>
      <c r="P341" s="77">
        <f t="shared" ca="1" si="38"/>
        <v>31</v>
      </c>
      <c r="Q341" s="201"/>
    </row>
    <row r="342" spans="1:17" ht="15" customHeight="1">
      <c r="A342" s="234">
        <v>440</v>
      </c>
      <c r="B342" s="235" t="s">
        <v>577</v>
      </c>
      <c r="C342" s="236" t="s">
        <v>578</v>
      </c>
      <c r="D342" s="237" t="s">
        <v>19</v>
      </c>
      <c r="E342" s="277">
        <v>37412</v>
      </c>
      <c r="F342" s="238" t="s">
        <v>118</v>
      </c>
      <c r="G342" s="239" t="str">
        <f>REPLACE(CHOOSE(MATCH(YEAR($Q$1-E342)-1900,{8;9;10;11;12;14;16;18}),"P 1","P 2","B 1","B 2","M","C","J","S"),2,1,F342)</f>
        <v>BG2</v>
      </c>
      <c r="H342" s="205" t="str">
        <f t="shared" ref="H342:O351" ca="1" si="40">IFERROR(INDEX(INDIRECT("'"&amp;H$1&amp;"'!A:A"),MATCH($A342,INDIRECT("'"&amp;H$1&amp;"'!B:B"),0)),"")</f>
        <v/>
      </c>
      <c r="I342" s="205" t="str">
        <f t="shared" ca="1" si="40"/>
        <v/>
      </c>
      <c r="J342" s="205" t="str">
        <f t="shared" ca="1" si="40"/>
        <v/>
      </c>
      <c r="K342" s="205" t="str">
        <f t="shared" ca="1" si="40"/>
        <v/>
      </c>
      <c r="L342" s="205" t="str">
        <f t="shared" ca="1" si="40"/>
        <v/>
      </c>
      <c r="M342" s="205" t="str">
        <f t="shared" ca="1" si="40"/>
        <v/>
      </c>
      <c r="N342" s="205" t="str">
        <f t="shared" ca="1" si="40"/>
        <v/>
      </c>
      <c r="O342" s="205" t="str">
        <f t="shared" ca="1" si="40"/>
        <v/>
      </c>
      <c r="P342" s="77" t="str">
        <f t="shared" ca="1" si="38"/>
        <v/>
      </c>
      <c r="Q342" s="201"/>
    </row>
    <row r="343" spans="1:17" ht="15" customHeight="1">
      <c r="A343" s="234">
        <v>441</v>
      </c>
      <c r="B343" s="235" t="s">
        <v>390</v>
      </c>
      <c r="C343" s="236" t="s">
        <v>579</v>
      </c>
      <c r="D343" s="237" t="s">
        <v>19</v>
      </c>
      <c r="E343" s="277">
        <v>37434</v>
      </c>
      <c r="F343" s="238" t="s">
        <v>118</v>
      </c>
      <c r="G343" s="239" t="str">
        <f>REPLACE(CHOOSE(MATCH(YEAR($Q$1-E343)-1900,{8;9;10;11;12;14;16;18}),"P 1","P 2","B 1","B 2","M","C","J","S"),2,1,F343)</f>
        <v>BG2</v>
      </c>
      <c r="H343" s="205" t="str">
        <f t="shared" ca="1" si="40"/>
        <v/>
      </c>
      <c r="I343" s="205" t="str">
        <f t="shared" ca="1" si="40"/>
        <v/>
      </c>
      <c r="J343" s="205" t="str">
        <f t="shared" ca="1" si="40"/>
        <v/>
      </c>
      <c r="K343" s="205" t="str">
        <f t="shared" ca="1" si="40"/>
        <v/>
      </c>
      <c r="L343" s="205" t="str">
        <f t="shared" ca="1" si="40"/>
        <v/>
      </c>
      <c r="M343" s="205" t="str">
        <f t="shared" ca="1" si="40"/>
        <v/>
      </c>
      <c r="N343" s="205" t="str">
        <f t="shared" ca="1" si="40"/>
        <v/>
      </c>
      <c r="O343" s="205" t="str">
        <f t="shared" ca="1" si="40"/>
        <v/>
      </c>
      <c r="P343" s="77" t="str">
        <f t="shared" ca="1" si="38"/>
        <v/>
      </c>
      <c r="Q343" s="201"/>
    </row>
    <row r="344" spans="1:17" ht="15" customHeight="1">
      <c r="A344" s="234">
        <v>442</v>
      </c>
      <c r="B344" s="235" t="s">
        <v>53</v>
      </c>
      <c r="C344" s="236" t="s">
        <v>580</v>
      </c>
      <c r="D344" s="237" t="s">
        <v>19</v>
      </c>
      <c r="E344" s="277">
        <v>37482</v>
      </c>
      <c r="F344" s="238" t="s">
        <v>118</v>
      </c>
      <c r="G344" s="239" t="str">
        <f>REPLACE(CHOOSE(MATCH(YEAR($Q$1-E344)-1900,{8;9;10;11;12;14;16;18}),"P 1","P 2","B 1","B 2","M","C","J","S"),2,1,F344)</f>
        <v>BG2</v>
      </c>
      <c r="H344" s="205" t="str">
        <f t="shared" ca="1" si="40"/>
        <v/>
      </c>
      <c r="I344" s="205" t="str">
        <f t="shared" ca="1" si="40"/>
        <v/>
      </c>
      <c r="J344" s="205" t="str">
        <f t="shared" ca="1" si="40"/>
        <v/>
      </c>
      <c r="K344" s="205" t="str">
        <f t="shared" ca="1" si="40"/>
        <v/>
      </c>
      <c r="L344" s="205" t="str">
        <f t="shared" ca="1" si="40"/>
        <v/>
      </c>
      <c r="M344" s="205">
        <f t="shared" ca="1" si="40"/>
        <v>28</v>
      </c>
      <c r="N344" s="205" t="str">
        <f t="shared" ca="1" si="40"/>
        <v/>
      </c>
      <c r="O344" s="205" t="str">
        <f t="shared" ca="1" si="40"/>
        <v/>
      </c>
      <c r="P344" s="77">
        <f t="shared" ca="1" si="38"/>
        <v>28</v>
      </c>
      <c r="Q344" s="201"/>
    </row>
    <row r="345" spans="1:17" ht="15" customHeight="1">
      <c r="A345" s="234">
        <v>443</v>
      </c>
      <c r="B345" s="235" t="s">
        <v>581</v>
      </c>
      <c r="C345" s="236" t="s">
        <v>582</v>
      </c>
      <c r="D345" s="237" t="s">
        <v>19</v>
      </c>
      <c r="E345" s="277">
        <v>37524</v>
      </c>
      <c r="F345" s="238" t="s">
        <v>118</v>
      </c>
      <c r="G345" s="239" t="str">
        <f>REPLACE(CHOOSE(MATCH(YEAR($Q$1-E345)-1900,{8;9;10;11;12;14;16;18}),"P 1","P 2","B 1","B 2","M","C","J","S"),2,1,F345)</f>
        <v>BG2</v>
      </c>
      <c r="H345" s="205" t="str">
        <f t="shared" ca="1" si="40"/>
        <v/>
      </c>
      <c r="I345" s="205" t="str">
        <f t="shared" ca="1" si="40"/>
        <v/>
      </c>
      <c r="J345" s="205" t="str">
        <f t="shared" ca="1" si="40"/>
        <v/>
      </c>
      <c r="K345" s="205" t="str">
        <f t="shared" ca="1" si="40"/>
        <v/>
      </c>
      <c r="L345" s="205" t="str">
        <f t="shared" ca="1" si="40"/>
        <v/>
      </c>
      <c r="M345" s="205">
        <f t="shared" ca="1" si="40"/>
        <v>6</v>
      </c>
      <c r="N345" s="205" t="str">
        <f t="shared" ca="1" si="40"/>
        <v/>
      </c>
      <c r="O345" s="205" t="str">
        <f t="shared" ca="1" si="40"/>
        <v/>
      </c>
      <c r="P345" s="77">
        <f t="shared" ca="1" si="38"/>
        <v>6</v>
      </c>
      <c r="Q345" s="201"/>
    </row>
    <row r="346" spans="1:17" ht="15" customHeight="1">
      <c r="A346" s="234">
        <v>444</v>
      </c>
      <c r="B346" s="235" t="s">
        <v>583</v>
      </c>
      <c r="C346" s="236" t="s">
        <v>584</v>
      </c>
      <c r="D346" s="237" t="s">
        <v>19</v>
      </c>
      <c r="E346" s="277">
        <v>36404</v>
      </c>
      <c r="F346" s="238" t="s">
        <v>15</v>
      </c>
      <c r="G346" s="239" t="str">
        <f>REPLACE(CHOOSE(MATCH(YEAR($Q$1-E346)-1900,{8;9;10;11;12;14;16;18}),"P 1","P 2","B 1","B 2","M","C","J","S"),2,1,F346)</f>
        <v>CF</v>
      </c>
      <c r="H346" s="205">
        <f t="shared" ca="1" si="40"/>
        <v>11</v>
      </c>
      <c r="I346" s="205" t="str">
        <f t="shared" ca="1" si="40"/>
        <v/>
      </c>
      <c r="J346" s="205" t="str">
        <f t="shared" ca="1" si="40"/>
        <v/>
      </c>
      <c r="K346" s="205" t="str">
        <f t="shared" ca="1" si="40"/>
        <v/>
      </c>
      <c r="L346" s="205" t="str">
        <f t="shared" ca="1" si="40"/>
        <v/>
      </c>
      <c r="M346" s="205" t="str">
        <f t="shared" ca="1" si="40"/>
        <v/>
      </c>
      <c r="N346" s="205" t="str">
        <f t="shared" ca="1" si="40"/>
        <v/>
      </c>
      <c r="O346" s="205" t="str">
        <f t="shared" ca="1" si="40"/>
        <v/>
      </c>
      <c r="P346" s="77">
        <f t="shared" ca="1" si="38"/>
        <v>11</v>
      </c>
      <c r="Q346" s="201"/>
    </row>
    <row r="347" spans="1:17" ht="15" customHeight="1">
      <c r="A347" s="234">
        <v>445</v>
      </c>
      <c r="B347" s="235" t="s">
        <v>69</v>
      </c>
      <c r="C347" s="236" t="s">
        <v>585</v>
      </c>
      <c r="D347" s="237" t="s">
        <v>19</v>
      </c>
      <c r="E347" s="277">
        <v>36502</v>
      </c>
      <c r="F347" s="238" t="s">
        <v>118</v>
      </c>
      <c r="G347" s="239" t="str">
        <f>REPLACE(CHOOSE(MATCH(YEAR($Q$1-E347)-1900,{8;9;10;11;12;14;16;18}),"P 1","P 2","B 1","B 2","M","C","J","S"),2,1,F347)</f>
        <v>CG</v>
      </c>
      <c r="H347" s="205" t="str">
        <f t="shared" ca="1" si="40"/>
        <v/>
      </c>
      <c r="I347" s="205">
        <f t="shared" ca="1" si="40"/>
        <v>7</v>
      </c>
      <c r="J347" s="205" t="str">
        <f t="shared" ca="1" si="40"/>
        <v/>
      </c>
      <c r="K347" s="205" t="str">
        <f t="shared" ca="1" si="40"/>
        <v/>
      </c>
      <c r="L347" s="205" t="str">
        <f t="shared" ca="1" si="40"/>
        <v/>
      </c>
      <c r="M347" s="205" t="str">
        <f t="shared" ca="1" si="40"/>
        <v/>
      </c>
      <c r="N347" s="205" t="str">
        <f t="shared" ca="1" si="40"/>
        <v/>
      </c>
      <c r="O347" s="205" t="str">
        <f t="shared" ca="1" si="40"/>
        <v/>
      </c>
      <c r="P347" s="77">
        <f t="shared" ca="1" si="38"/>
        <v>7</v>
      </c>
      <c r="Q347" s="201"/>
    </row>
    <row r="348" spans="1:17" ht="15" customHeight="1">
      <c r="A348" s="234">
        <v>446</v>
      </c>
      <c r="B348" s="235" t="s">
        <v>586</v>
      </c>
      <c r="C348" s="236" t="s">
        <v>587</v>
      </c>
      <c r="D348" s="237" t="s">
        <v>19</v>
      </c>
      <c r="E348" s="277">
        <v>36484</v>
      </c>
      <c r="F348" s="238" t="s">
        <v>118</v>
      </c>
      <c r="G348" s="239" t="str">
        <f>REPLACE(CHOOSE(MATCH(YEAR($Q$1-E348)-1900,{8;9;10;11;12;14;16;18}),"P 1","P 2","B 1","B 2","M","C","J","S"),2,1,F348)</f>
        <v>CG</v>
      </c>
      <c r="H348" s="205" t="str">
        <f t="shared" ca="1" si="40"/>
        <v/>
      </c>
      <c r="I348" s="205" t="str">
        <f t="shared" ca="1" si="40"/>
        <v/>
      </c>
      <c r="J348" s="205" t="str">
        <f t="shared" ca="1" si="40"/>
        <v/>
      </c>
      <c r="K348" s="205" t="str">
        <f t="shared" ca="1" si="40"/>
        <v/>
      </c>
      <c r="L348" s="205" t="str">
        <f t="shared" ca="1" si="40"/>
        <v/>
      </c>
      <c r="M348" s="205" t="str">
        <f t="shared" ca="1" si="40"/>
        <v/>
      </c>
      <c r="N348" s="205" t="str">
        <f t="shared" ca="1" si="40"/>
        <v/>
      </c>
      <c r="O348" s="205" t="str">
        <f t="shared" ca="1" si="40"/>
        <v/>
      </c>
      <c r="P348" s="77" t="str">
        <f t="shared" ca="1" si="38"/>
        <v/>
      </c>
      <c r="Q348" s="201"/>
    </row>
    <row r="349" spans="1:17" ht="15" customHeight="1">
      <c r="A349" s="234">
        <v>447</v>
      </c>
      <c r="B349" s="235" t="s">
        <v>588</v>
      </c>
      <c r="C349" s="236" t="s">
        <v>589</v>
      </c>
      <c r="D349" s="237" t="s">
        <v>19</v>
      </c>
      <c r="E349" s="277">
        <v>36386</v>
      </c>
      <c r="F349" s="238" t="s">
        <v>118</v>
      </c>
      <c r="G349" s="239" t="str">
        <f>REPLACE(CHOOSE(MATCH(YEAR($Q$1-E349)-1900,{8;9;10;11;12;14;16;18}),"P 1","P 2","B 1","B 2","M","C","J","S"),2,1,F349)</f>
        <v>CG</v>
      </c>
      <c r="H349" s="205" t="str">
        <f t="shared" ca="1" si="40"/>
        <v/>
      </c>
      <c r="I349" s="205" t="str">
        <f t="shared" ca="1" si="40"/>
        <v/>
      </c>
      <c r="J349" s="205" t="str">
        <f t="shared" ca="1" si="40"/>
        <v/>
      </c>
      <c r="K349" s="205" t="str">
        <f t="shared" ca="1" si="40"/>
        <v/>
      </c>
      <c r="L349" s="205" t="str">
        <f t="shared" ca="1" si="40"/>
        <v/>
      </c>
      <c r="M349" s="205" t="str">
        <f t="shared" ca="1" si="40"/>
        <v/>
      </c>
      <c r="N349" s="205" t="str">
        <f t="shared" ca="1" si="40"/>
        <v/>
      </c>
      <c r="O349" s="205" t="str">
        <f t="shared" ca="1" si="40"/>
        <v/>
      </c>
      <c r="P349" s="77" t="str">
        <f t="shared" ca="1" si="38"/>
        <v/>
      </c>
      <c r="Q349" s="201"/>
    </row>
    <row r="350" spans="1:17" ht="15" customHeight="1">
      <c r="A350" s="234">
        <v>448</v>
      </c>
      <c r="B350" s="235" t="s">
        <v>590</v>
      </c>
      <c r="C350" s="236" t="s">
        <v>591</v>
      </c>
      <c r="D350" s="237" t="s">
        <v>19</v>
      </c>
      <c r="E350" s="277">
        <v>36107</v>
      </c>
      <c r="F350" s="238" t="s">
        <v>118</v>
      </c>
      <c r="G350" s="239" t="str">
        <f>REPLACE(CHOOSE(MATCH(YEAR($Q$1-E350)-1900,{8;9;10;11;12;14;16;18}),"P 1","P 2","B 1","B 2","M","C","J","S"),2,1,F350)</f>
        <v>CG</v>
      </c>
      <c r="H350" s="205" t="str">
        <f t="shared" ca="1" si="40"/>
        <v/>
      </c>
      <c r="I350" s="205">
        <f t="shared" ca="1" si="40"/>
        <v>4</v>
      </c>
      <c r="J350" s="205" t="str">
        <f t="shared" ca="1" si="40"/>
        <v/>
      </c>
      <c r="K350" s="205" t="str">
        <f t="shared" ca="1" si="40"/>
        <v/>
      </c>
      <c r="L350" s="205" t="str">
        <f t="shared" ca="1" si="40"/>
        <v/>
      </c>
      <c r="M350" s="205" t="str">
        <f t="shared" ca="1" si="40"/>
        <v/>
      </c>
      <c r="N350" s="205" t="str">
        <f t="shared" ca="1" si="40"/>
        <v/>
      </c>
      <c r="O350" s="205" t="str">
        <f t="shared" ca="1" si="40"/>
        <v/>
      </c>
      <c r="P350" s="77">
        <f t="shared" ca="1" si="38"/>
        <v>4</v>
      </c>
      <c r="Q350" s="201"/>
    </row>
    <row r="351" spans="1:17" ht="15" customHeight="1">
      <c r="A351" s="234">
        <v>449</v>
      </c>
      <c r="B351" s="235" t="s">
        <v>184</v>
      </c>
      <c r="C351" s="236" t="s">
        <v>592</v>
      </c>
      <c r="D351" s="237" t="s">
        <v>19</v>
      </c>
      <c r="E351" s="277">
        <v>36246</v>
      </c>
      <c r="F351" s="238" t="s">
        <v>118</v>
      </c>
      <c r="G351" s="239" t="str">
        <f>REPLACE(CHOOSE(MATCH(YEAR($Q$1-E351)-1900,{8;9;10;11;12;14;16;18}),"P 1","P 2","B 1","B 2","M","C","J","S"),2,1,F351)</f>
        <v>CG</v>
      </c>
      <c r="H351" s="205" t="str">
        <f t="shared" ca="1" si="40"/>
        <v/>
      </c>
      <c r="I351" s="205">
        <f t="shared" ca="1" si="40"/>
        <v>19</v>
      </c>
      <c r="J351" s="205" t="str">
        <f t="shared" ca="1" si="40"/>
        <v/>
      </c>
      <c r="K351" s="205" t="str">
        <f t="shared" ca="1" si="40"/>
        <v/>
      </c>
      <c r="L351" s="205" t="str">
        <f t="shared" ca="1" si="40"/>
        <v/>
      </c>
      <c r="M351" s="205" t="str">
        <f t="shared" ca="1" si="40"/>
        <v/>
      </c>
      <c r="N351" s="205" t="str">
        <f t="shared" ca="1" si="40"/>
        <v/>
      </c>
      <c r="O351" s="205" t="str">
        <f t="shared" ca="1" si="40"/>
        <v/>
      </c>
      <c r="P351" s="77">
        <f t="shared" ca="1" si="38"/>
        <v>19</v>
      </c>
      <c r="Q351" s="201"/>
    </row>
    <row r="352" spans="1:17" ht="15" customHeight="1">
      <c r="A352" s="234">
        <v>450</v>
      </c>
      <c r="B352" s="235" t="s">
        <v>593</v>
      </c>
      <c r="C352" s="236" t="s">
        <v>594</v>
      </c>
      <c r="D352" s="237" t="s">
        <v>19</v>
      </c>
      <c r="E352" s="277">
        <v>36235</v>
      </c>
      <c r="F352" s="238" t="s">
        <v>118</v>
      </c>
      <c r="G352" s="239" t="str">
        <f>REPLACE(CHOOSE(MATCH(YEAR($Q$1-E352)-1900,{8;9;10;11;12;14;16;18}),"P 1","P 2","B 1","B 2","M","C","J","S"),2,1,F352)</f>
        <v>CG</v>
      </c>
      <c r="H352" s="205" t="str">
        <f t="shared" ref="H352:O361" ca="1" si="41">IFERROR(INDEX(INDIRECT("'"&amp;H$1&amp;"'!A:A"),MATCH($A352,INDIRECT("'"&amp;H$1&amp;"'!B:B"),0)),"")</f>
        <v/>
      </c>
      <c r="I352" s="205" t="str">
        <f t="shared" ca="1" si="41"/>
        <v/>
      </c>
      <c r="J352" s="205" t="str">
        <f t="shared" ca="1" si="41"/>
        <v/>
      </c>
      <c r="K352" s="205" t="str">
        <f t="shared" ca="1" si="41"/>
        <v/>
      </c>
      <c r="L352" s="205" t="str">
        <f t="shared" ca="1" si="41"/>
        <v/>
      </c>
      <c r="M352" s="205" t="str">
        <f t="shared" ca="1" si="41"/>
        <v/>
      </c>
      <c r="N352" s="205" t="str">
        <f t="shared" ca="1" si="41"/>
        <v/>
      </c>
      <c r="O352" s="205" t="str">
        <f t="shared" ca="1" si="41"/>
        <v/>
      </c>
      <c r="P352" s="77" t="str">
        <f t="shared" ca="1" si="38"/>
        <v/>
      </c>
      <c r="Q352" s="201"/>
    </row>
    <row r="353" spans="1:17" ht="15" customHeight="1">
      <c r="A353" s="234">
        <v>451</v>
      </c>
      <c r="B353" s="235" t="s">
        <v>124</v>
      </c>
      <c r="C353" s="236" t="s">
        <v>595</v>
      </c>
      <c r="D353" s="237" t="s">
        <v>19</v>
      </c>
      <c r="E353" s="277">
        <v>36580</v>
      </c>
      <c r="F353" s="238" t="s">
        <v>15</v>
      </c>
      <c r="G353" s="239" t="str">
        <f>REPLACE(CHOOSE(MATCH(YEAR($Q$1-E353)-1900,{8;9;10;11;12;14;16;18}),"P 1","P 2","B 1","B 2","M","C","J","S"),2,1,F353)</f>
        <v>MF</v>
      </c>
      <c r="H353" s="205" t="str">
        <f t="shared" ca="1" si="41"/>
        <v/>
      </c>
      <c r="I353" s="205" t="str">
        <f t="shared" ca="1" si="41"/>
        <v/>
      </c>
      <c r="J353" s="205" t="str">
        <f t="shared" ca="1" si="41"/>
        <v/>
      </c>
      <c r="K353" s="205" t="str">
        <f t="shared" ca="1" si="41"/>
        <v/>
      </c>
      <c r="L353" s="205" t="str">
        <f t="shared" ca="1" si="41"/>
        <v/>
      </c>
      <c r="M353" s="205" t="str">
        <f t="shared" ca="1" si="41"/>
        <v/>
      </c>
      <c r="N353" s="205" t="str">
        <f t="shared" ca="1" si="41"/>
        <v/>
      </c>
      <c r="O353" s="205" t="str">
        <f t="shared" ca="1" si="41"/>
        <v/>
      </c>
      <c r="P353" s="77" t="str">
        <f t="shared" ca="1" si="38"/>
        <v/>
      </c>
      <c r="Q353" s="201"/>
    </row>
    <row r="354" spans="1:17" ht="15" customHeight="1">
      <c r="A354" s="234">
        <v>452</v>
      </c>
      <c r="B354" s="235" t="s">
        <v>156</v>
      </c>
      <c r="C354" s="236" t="s">
        <v>596</v>
      </c>
      <c r="D354" s="237" t="s">
        <v>19</v>
      </c>
      <c r="E354" s="277">
        <v>37075</v>
      </c>
      <c r="F354" s="238" t="s">
        <v>15</v>
      </c>
      <c r="G354" s="239" t="str">
        <f>REPLACE(CHOOSE(MATCH(YEAR($Q$1-E354)-1900,{8;9;10;11;12;14;16;18}),"P 1","P 2","B 1","B 2","M","C","J","S"),2,1,F354)</f>
        <v>MF</v>
      </c>
      <c r="H354" s="205" t="str">
        <f t="shared" ca="1" si="41"/>
        <v/>
      </c>
      <c r="I354" s="205" t="str">
        <f t="shared" ca="1" si="41"/>
        <v/>
      </c>
      <c r="J354" s="205">
        <f t="shared" ca="1" si="41"/>
        <v>3</v>
      </c>
      <c r="K354" s="205" t="str">
        <f t="shared" ca="1" si="41"/>
        <v/>
      </c>
      <c r="L354" s="205" t="str">
        <f t="shared" ca="1" si="41"/>
        <v/>
      </c>
      <c r="M354" s="205" t="str">
        <f t="shared" ca="1" si="41"/>
        <v/>
      </c>
      <c r="N354" s="205" t="str">
        <f t="shared" ca="1" si="41"/>
        <v/>
      </c>
      <c r="O354" s="205" t="str">
        <f t="shared" ca="1" si="41"/>
        <v/>
      </c>
      <c r="P354" s="77">
        <f t="shared" ca="1" si="38"/>
        <v>3</v>
      </c>
      <c r="Q354" s="201"/>
    </row>
    <row r="355" spans="1:17" ht="15" customHeight="1">
      <c r="A355" s="234">
        <v>453</v>
      </c>
      <c r="B355" s="235" t="s">
        <v>156</v>
      </c>
      <c r="C355" s="236" t="s">
        <v>597</v>
      </c>
      <c r="D355" s="237" t="s">
        <v>19</v>
      </c>
      <c r="E355" s="277">
        <v>37075</v>
      </c>
      <c r="F355" s="238" t="s">
        <v>15</v>
      </c>
      <c r="G355" s="239" t="str">
        <f>REPLACE(CHOOSE(MATCH(YEAR($Q$1-E355)-1900,{8;9;10;11;12;14;16;18}),"P 1","P 2","B 1","B 2","M","C","J","S"),2,1,F355)</f>
        <v>MF</v>
      </c>
      <c r="H355" s="205" t="str">
        <f t="shared" ca="1" si="41"/>
        <v/>
      </c>
      <c r="I355" s="205" t="str">
        <f t="shared" ca="1" si="41"/>
        <v/>
      </c>
      <c r="J355" s="205">
        <f t="shared" ca="1" si="41"/>
        <v>1</v>
      </c>
      <c r="K355" s="205" t="str">
        <f t="shared" ca="1" si="41"/>
        <v/>
      </c>
      <c r="L355" s="205" t="str">
        <f t="shared" ca="1" si="41"/>
        <v/>
      </c>
      <c r="M355" s="205" t="str">
        <f t="shared" ca="1" si="41"/>
        <v/>
      </c>
      <c r="N355" s="205" t="str">
        <f t="shared" ca="1" si="41"/>
        <v/>
      </c>
      <c r="O355" s="205" t="str">
        <f t="shared" ca="1" si="41"/>
        <v/>
      </c>
      <c r="P355" s="77">
        <f t="shared" ca="1" si="38"/>
        <v>1</v>
      </c>
      <c r="Q355" s="201"/>
    </row>
    <row r="356" spans="1:17" ht="15" customHeight="1">
      <c r="A356" s="234">
        <v>454</v>
      </c>
      <c r="B356" s="235" t="s">
        <v>598</v>
      </c>
      <c r="C356" s="236" t="s">
        <v>599</v>
      </c>
      <c r="D356" s="237" t="s">
        <v>19</v>
      </c>
      <c r="E356" s="277">
        <v>36692</v>
      </c>
      <c r="F356" s="238" t="s">
        <v>15</v>
      </c>
      <c r="G356" s="239" t="str">
        <f>REPLACE(CHOOSE(MATCH(YEAR($Q$1-E356)-1900,{8;9;10;11;12;14;16;18}),"P 1","P 2","B 1","B 2","M","C","J","S"),2,1,F356)</f>
        <v>MF</v>
      </c>
      <c r="H356" s="205" t="str">
        <f t="shared" ca="1" si="41"/>
        <v/>
      </c>
      <c r="I356" s="205" t="str">
        <f t="shared" ca="1" si="41"/>
        <v/>
      </c>
      <c r="J356" s="205" t="str">
        <f t="shared" ca="1" si="41"/>
        <v/>
      </c>
      <c r="K356" s="205" t="str">
        <f t="shared" ca="1" si="41"/>
        <v/>
      </c>
      <c r="L356" s="205" t="str">
        <f t="shared" ca="1" si="41"/>
        <v/>
      </c>
      <c r="M356" s="205" t="str">
        <f t="shared" ca="1" si="41"/>
        <v/>
      </c>
      <c r="N356" s="205" t="str">
        <f t="shared" ca="1" si="41"/>
        <v/>
      </c>
      <c r="O356" s="205" t="str">
        <f t="shared" ca="1" si="41"/>
        <v/>
      </c>
      <c r="P356" s="77" t="str">
        <f t="shared" ca="1" si="38"/>
        <v/>
      </c>
      <c r="Q356" s="201"/>
    </row>
    <row r="357" spans="1:17" ht="15" customHeight="1">
      <c r="A357" s="234">
        <v>455</v>
      </c>
      <c r="B357" s="235" t="s">
        <v>600</v>
      </c>
      <c r="C357" s="236" t="s">
        <v>601</v>
      </c>
      <c r="D357" s="237" t="s">
        <v>19</v>
      </c>
      <c r="E357" s="277">
        <v>37233</v>
      </c>
      <c r="F357" s="238" t="s">
        <v>15</v>
      </c>
      <c r="G357" s="240" t="str">
        <f>REPLACE(CHOOSE(MATCH(YEAR($Q$1-E357)-1900,{8;9;10;11;12;14;16;18}),"P 1","P 2","B 1","B 2","M","C","J","S"),2,1,F357)</f>
        <v>MF</v>
      </c>
      <c r="H357" s="205" t="str">
        <f t="shared" ca="1" si="41"/>
        <v/>
      </c>
      <c r="I357" s="205" t="str">
        <f t="shared" ca="1" si="41"/>
        <v/>
      </c>
      <c r="J357" s="205" t="str">
        <f t="shared" ca="1" si="41"/>
        <v/>
      </c>
      <c r="K357" s="205" t="str">
        <f t="shared" ca="1" si="41"/>
        <v/>
      </c>
      <c r="L357" s="205" t="str">
        <f t="shared" ca="1" si="41"/>
        <v/>
      </c>
      <c r="M357" s="205" t="str">
        <f t="shared" ca="1" si="41"/>
        <v/>
      </c>
      <c r="N357" s="205" t="str">
        <f t="shared" ca="1" si="41"/>
        <v/>
      </c>
      <c r="O357" s="205" t="str">
        <f t="shared" ca="1" si="41"/>
        <v/>
      </c>
      <c r="P357" s="77" t="str">
        <f t="shared" ca="1" si="38"/>
        <v/>
      </c>
      <c r="Q357" s="201"/>
    </row>
    <row r="358" spans="1:17" ht="15" customHeight="1">
      <c r="A358" s="234">
        <v>456</v>
      </c>
      <c r="B358" s="235" t="s">
        <v>602</v>
      </c>
      <c r="C358" s="236" t="s">
        <v>603</v>
      </c>
      <c r="D358" s="237" t="s">
        <v>19</v>
      </c>
      <c r="E358" s="277">
        <v>37232</v>
      </c>
      <c r="F358" s="238" t="s">
        <v>15</v>
      </c>
      <c r="G358" s="240" t="str">
        <f>REPLACE(CHOOSE(MATCH(YEAR($Q$1-E358)-1900,{8;9;10;11;12;14;16;18}),"P 1","P 2","B 1","B 2","M","C","J","S"),2,1,F358)</f>
        <v>MF</v>
      </c>
      <c r="H358" s="205" t="str">
        <f t="shared" ca="1" si="41"/>
        <v/>
      </c>
      <c r="I358" s="205" t="str">
        <f t="shared" ca="1" si="41"/>
        <v/>
      </c>
      <c r="J358" s="205" t="str">
        <f t="shared" ca="1" si="41"/>
        <v/>
      </c>
      <c r="K358" s="205" t="str">
        <f t="shared" ca="1" si="41"/>
        <v/>
      </c>
      <c r="L358" s="205" t="str">
        <f t="shared" ca="1" si="41"/>
        <v/>
      </c>
      <c r="M358" s="205" t="str">
        <f t="shared" ca="1" si="41"/>
        <v/>
      </c>
      <c r="N358" s="205" t="str">
        <f t="shared" ca="1" si="41"/>
        <v/>
      </c>
      <c r="O358" s="205" t="str">
        <f t="shared" ca="1" si="41"/>
        <v/>
      </c>
      <c r="P358" s="77" t="str">
        <f t="shared" ca="1" si="38"/>
        <v/>
      </c>
      <c r="Q358" s="201"/>
    </row>
    <row r="359" spans="1:17" ht="15" customHeight="1">
      <c r="A359" s="234">
        <v>457</v>
      </c>
      <c r="B359" s="235" t="s">
        <v>604</v>
      </c>
      <c r="C359" s="236" t="s">
        <v>605</v>
      </c>
      <c r="D359" s="237" t="s">
        <v>19</v>
      </c>
      <c r="E359" s="277">
        <v>36571</v>
      </c>
      <c r="F359" s="238" t="s">
        <v>15</v>
      </c>
      <c r="G359" s="240" t="str">
        <f>REPLACE(CHOOSE(MATCH(YEAR($Q$1-E359)-1900,{8;9;10;11;12;14;16;18}),"P 1","P 2","B 1","B 2","M","C","J","S"),2,1,F359)</f>
        <v>MF</v>
      </c>
      <c r="H359" s="205" t="str">
        <f t="shared" ca="1" si="41"/>
        <v/>
      </c>
      <c r="I359" s="205" t="str">
        <f t="shared" ca="1" si="41"/>
        <v/>
      </c>
      <c r="J359" s="205" t="str">
        <f t="shared" ca="1" si="41"/>
        <v/>
      </c>
      <c r="K359" s="205" t="str">
        <f t="shared" ca="1" si="41"/>
        <v/>
      </c>
      <c r="L359" s="205" t="str">
        <f t="shared" ca="1" si="41"/>
        <v/>
      </c>
      <c r="M359" s="205" t="str">
        <f t="shared" ca="1" si="41"/>
        <v/>
      </c>
      <c r="N359" s="205" t="str">
        <f t="shared" ca="1" si="41"/>
        <v/>
      </c>
      <c r="O359" s="205" t="str">
        <f t="shared" ca="1" si="41"/>
        <v/>
      </c>
      <c r="P359" s="77" t="str">
        <f t="shared" ca="1" si="38"/>
        <v/>
      </c>
      <c r="Q359" s="201"/>
    </row>
    <row r="360" spans="1:17" ht="15" customHeight="1">
      <c r="A360" s="234">
        <v>458</v>
      </c>
      <c r="B360" s="235" t="s">
        <v>606</v>
      </c>
      <c r="C360" s="236" t="s">
        <v>607</v>
      </c>
      <c r="D360" s="237" t="s">
        <v>19</v>
      </c>
      <c r="E360" s="277">
        <v>36549</v>
      </c>
      <c r="F360" s="238" t="s">
        <v>15</v>
      </c>
      <c r="G360" s="240" t="str">
        <f>REPLACE(CHOOSE(MATCH(YEAR($Q$1-E360)-1900,{8;9;10;11;12;14;16;18}),"P 1","P 2","B 1","B 2","M","C","J","S"),2,1,F360)</f>
        <v>MF</v>
      </c>
      <c r="H360" s="205" t="str">
        <f t="shared" ca="1" si="41"/>
        <v/>
      </c>
      <c r="I360" s="205" t="str">
        <f t="shared" ca="1" si="41"/>
        <v/>
      </c>
      <c r="J360" s="205" t="str">
        <f t="shared" ca="1" si="41"/>
        <v/>
      </c>
      <c r="K360" s="205" t="str">
        <f t="shared" ca="1" si="41"/>
        <v/>
      </c>
      <c r="L360" s="205" t="str">
        <f t="shared" ca="1" si="41"/>
        <v/>
      </c>
      <c r="M360" s="205" t="str">
        <f t="shared" ca="1" si="41"/>
        <v/>
      </c>
      <c r="N360" s="205" t="str">
        <f t="shared" ca="1" si="41"/>
        <v/>
      </c>
      <c r="O360" s="205" t="str">
        <f t="shared" ca="1" si="41"/>
        <v/>
      </c>
      <c r="P360" s="77" t="str">
        <f t="shared" ca="1" si="38"/>
        <v/>
      </c>
      <c r="Q360" s="201"/>
    </row>
    <row r="361" spans="1:17" ht="15" customHeight="1">
      <c r="A361" s="234">
        <v>459</v>
      </c>
      <c r="B361" s="235" t="s">
        <v>396</v>
      </c>
      <c r="C361" s="236" t="s">
        <v>608</v>
      </c>
      <c r="D361" s="237" t="s">
        <v>19</v>
      </c>
      <c r="E361" s="277">
        <v>37164</v>
      </c>
      <c r="F361" s="238" t="s">
        <v>15</v>
      </c>
      <c r="G361" s="240" t="str">
        <f>REPLACE(CHOOSE(MATCH(YEAR($Q$1-E361)-1900,{8;9;10;11;12;14;16;18}),"P 1","P 2","B 1","B 2","M","C","J","S"),2,1,F361)</f>
        <v>MF</v>
      </c>
      <c r="H361" s="205" t="str">
        <f t="shared" ca="1" si="41"/>
        <v/>
      </c>
      <c r="I361" s="205" t="str">
        <f t="shared" ca="1" si="41"/>
        <v/>
      </c>
      <c r="J361" s="205" t="str">
        <f t="shared" ca="1" si="41"/>
        <v/>
      </c>
      <c r="K361" s="205" t="str">
        <f t="shared" ca="1" si="41"/>
        <v/>
      </c>
      <c r="L361" s="205" t="str">
        <f t="shared" ca="1" si="41"/>
        <v/>
      </c>
      <c r="M361" s="205" t="str">
        <f t="shared" ca="1" si="41"/>
        <v/>
      </c>
      <c r="N361" s="205" t="str">
        <f t="shared" ca="1" si="41"/>
        <v/>
      </c>
      <c r="O361" s="205" t="str">
        <f t="shared" ca="1" si="41"/>
        <v/>
      </c>
      <c r="P361" s="77" t="str">
        <f t="shared" ca="1" si="38"/>
        <v/>
      </c>
      <c r="Q361" s="201"/>
    </row>
    <row r="362" spans="1:17" ht="15" customHeight="1">
      <c r="A362" s="234">
        <v>460</v>
      </c>
      <c r="B362" s="235" t="s">
        <v>609</v>
      </c>
      <c r="C362" s="236" t="s">
        <v>610</v>
      </c>
      <c r="D362" s="237" t="s">
        <v>19</v>
      </c>
      <c r="E362" s="277">
        <v>37186</v>
      </c>
      <c r="F362" s="238" t="s">
        <v>15</v>
      </c>
      <c r="G362" s="240" t="str">
        <f>REPLACE(CHOOSE(MATCH(YEAR($Q$1-E362)-1900,{8;9;10;11;12;14;16;18}),"P 1","P 2","B 1","B 2","M","C","J","S"),2,1,F362)</f>
        <v>MF</v>
      </c>
      <c r="H362" s="205" t="str">
        <f t="shared" ref="H362:O371" ca="1" si="42">IFERROR(INDEX(INDIRECT("'"&amp;H$1&amp;"'!A:A"),MATCH($A362,INDIRECT("'"&amp;H$1&amp;"'!B:B"),0)),"")</f>
        <v/>
      </c>
      <c r="I362" s="205" t="str">
        <f t="shared" ca="1" si="42"/>
        <v/>
      </c>
      <c r="J362" s="205" t="str">
        <f t="shared" ca="1" si="42"/>
        <v/>
      </c>
      <c r="K362" s="205" t="str">
        <f t="shared" ca="1" si="42"/>
        <v/>
      </c>
      <c r="L362" s="205" t="str">
        <f t="shared" ca="1" si="42"/>
        <v/>
      </c>
      <c r="M362" s="205" t="str">
        <f t="shared" ca="1" si="42"/>
        <v/>
      </c>
      <c r="N362" s="205" t="str">
        <f t="shared" ca="1" si="42"/>
        <v/>
      </c>
      <c r="O362" s="205" t="str">
        <f t="shared" ca="1" si="42"/>
        <v/>
      </c>
      <c r="P362" s="77" t="str">
        <f t="shared" ca="1" si="38"/>
        <v/>
      </c>
      <c r="Q362" s="201"/>
    </row>
    <row r="363" spans="1:17" ht="15" customHeight="1">
      <c r="A363" s="234">
        <v>461</v>
      </c>
      <c r="B363" s="235" t="s">
        <v>523</v>
      </c>
      <c r="C363" s="236" t="s">
        <v>611</v>
      </c>
      <c r="D363" s="237" t="s">
        <v>19</v>
      </c>
      <c r="E363" s="277">
        <v>36766</v>
      </c>
      <c r="F363" s="238" t="s">
        <v>15</v>
      </c>
      <c r="G363" s="240" t="str">
        <f>REPLACE(CHOOSE(MATCH(YEAR($Q$1-E363)-1900,{8;9;10;11;12;14;16;18}),"P 1","P 2","B 1","B 2","M","C","J","S"),2,1,F363)</f>
        <v>MF</v>
      </c>
      <c r="H363" s="205" t="str">
        <f t="shared" ca="1" si="42"/>
        <v/>
      </c>
      <c r="I363" s="205" t="str">
        <f t="shared" ca="1" si="42"/>
        <v/>
      </c>
      <c r="J363" s="205" t="str">
        <f t="shared" ca="1" si="42"/>
        <v/>
      </c>
      <c r="K363" s="205" t="str">
        <f t="shared" ca="1" si="42"/>
        <v/>
      </c>
      <c r="L363" s="205" t="str">
        <f t="shared" ca="1" si="42"/>
        <v/>
      </c>
      <c r="M363" s="205" t="str">
        <f t="shared" ca="1" si="42"/>
        <v/>
      </c>
      <c r="N363" s="205" t="str">
        <f t="shared" ca="1" si="42"/>
        <v/>
      </c>
      <c r="O363" s="205" t="str">
        <f t="shared" ca="1" si="42"/>
        <v/>
      </c>
      <c r="P363" s="77" t="str">
        <f t="shared" ca="1" si="38"/>
        <v/>
      </c>
      <c r="Q363" s="201"/>
    </row>
    <row r="364" spans="1:17" ht="15" customHeight="1">
      <c r="A364" s="234">
        <v>462</v>
      </c>
      <c r="B364" s="235" t="s">
        <v>612</v>
      </c>
      <c r="C364" s="236" t="s">
        <v>613</v>
      </c>
      <c r="D364" s="237" t="s">
        <v>19</v>
      </c>
      <c r="E364" s="277">
        <v>36788</v>
      </c>
      <c r="F364" s="238" t="s">
        <v>15</v>
      </c>
      <c r="G364" s="240" t="str">
        <f>REPLACE(CHOOSE(MATCH(YEAR($Q$1-E364)-1900,{8;9;10;11;12;14;16;18}),"P 1","P 2","B 1","B 2","M","C","J","S"),2,1,F364)</f>
        <v>MF</v>
      </c>
      <c r="H364" s="205" t="str">
        <f t="shared" ca="1" si="42"/>
        <v/>
      </c>
      <c r="I364" s="205" t="str">
        <f t="shared" ca="1" si="42"/>
        <v/>
      </c>
      <c r="J364" s="205" t="str">
        <f t="shared" ca="1" si="42"/>
        <v/>
      </c>
      <c r="K364" s="205">
        <f t="shared" ca="1" si="42"/>
        <v>53</v>
      </c>
      <c r="L364" s="205" t="str">
        <f t="shared" ca="1" si="42"/>
        <v/>
      </c>
      <c r="M364" s="205" t="str">
        <f t="shared" ca="1" si="42"/>
        <v/>
      </c>
      <c r="N364" s="205" t="str">
        <f t="shared" ca="1" si="42"/>
        <v/>
      </c>
      <c r="O364" s="205" t="str">
        <f t="shared" ca="1" si="42"/>
        <v/>
      </c>
      <c r="P364" s="77">
        <f t="shared" ca="1" si="38"/>
        <v>53</v>
      </c>
      <c r="Q364" s="201"/>
    </row>
    <row r="365" spans="1:17" ht="15" customHeight="1">
      <c r="A365" s="234">
        <v>463</v>
      </c>
      <c r="B365" s="235" t="s">
        <v>614</v>
      </c>
      <c r="C365" s="236" t="s">
        <v>615</v>
      </c>
      <c r="D365" s="237" t="s">
        <v>19</v>
      </c>
      <c r="E365" s="277">
        <v>37035</v>
      </c>
      <c r="F365" s="238" t="s">
        <v>15</v>
      </c>
      <c r="G365" s="240" t="str">
        <f>REPLACE(CHOOSE(MATCH(YEAR($Q$1-E365)-1900,{8;9;10;11;12;14;16;18}),"P 1","P 2","B 1","B 2","M","C","J","S"),2,1,F365)</f>
        <v>MF</v>
      </c>
      <c r="H365" s="205" t="str">
        <f t="shared" ca="1" si="42"/>
        <v/>
      </c>
      <c r="I365" s="205" t="str">
        <f t="shared" ca="1" si="42"/>
        <v/>
      </c>
      <c r="J365" s="205">
        <f t="shared" ca="1" si="42"/>
        <v>15</v>
      </c>
      <c r="K365" s="205" t="str">
        <f t="shared" ca="1" si="42"/>
        <v/>
      </c>
      <c r="L365" s="205" t="str">
        <f t="shared" ca="1" si="42"/>
        <v/>
      </c>
      <c r="M365" s="205" t="str">
        <f t="shared" ca="1" si="42"/>
        <v/>
      </c>
      <c r="N365" s="205" t="str">
        <f t="shared" ca="1" si="42"/>
        <v/>
      </c>
      <c r="O365" s="205" t="str">
        <f t="shared" ca="1" si="42"/>
        <v/>
      </c>
      <c r="P365" s="77">
        <f t="shared" ca="1" si="38"/>
        <v>15</v>
      </c>
      <c r="Q365" s="201"/>
    </row>
    <row r="366" spans="1:17" ht="15" customHeight="1">
      <c r="A366" s="234">
        <v>464</v>
      </c>
      <c r="B366" s="235" t="s">
        <v>151</v>
      </c>
      <c r="C366" s="236" t="s">
        <v>616</v>
      </c>
      <c r="D366" s="237" t="s">
        <v>19</v>
      </c>
      <c r="E366" s="277">
        <v>37138</v>
      </c>
      <c r="F366" s="238" t="s">
        <v>15</v>
      </c>
      <c r="G366" s="240" t="str">
        <f>REPLACE(CHOOSE(MATCH(YEAR($Q$1-E366)-1900,{8;9;10;11;12;14;16;18}),"P 1","P 2","B 1","B 2","M","C","J","S"),2,1,F366)</f>
        <v>MF</v>
      </c>
      <c r="H366" s="205" t="str">
        <f t="shared" ca="1" si="42"/>
        <v/>
      </c>
      <c r="I366" s="205" t="str">
        <f t="shared" ca="1" si="42"/>
        <v/>
      </c>
      <c r="J366" s="205">
        <f t="shared" ca="1" si="42"/>
        <v>38</v>
      </c>
      <c r="K366" s="205" t="str">
        <f t="shared" ca="1" si="42"/>
        <v/>
      </c>
      <c r="L366" s="205" t="str">
        <f t="shared" ca="1" si="42"/>
        <v/>
      </c>
      <c r="M366" s="205" t="str">
        <f t="shared" ca="1" si="42"/>
        <v/>
      </c>
      <c r="N366" s="205" t="str">
        <f t="shared" ca="1" si="42"/>
        <v/>
      </c>
      <c r="O366" s="205" t="str">
        <f t="shared" ca="1" si="42"/>
        <v/>
      </c>
      <c r="P366" s="77">
        <f t="shared" ca="1" si="38"/>
        <v>38</v>
      </c>
      <c r="Q366" s="201"/>
    </row>
    <row r="367" spans="1:17" ht="15" customHeight="1">
      <c r="A367" s="234">
        <v>465</v>
      </c>
      <c r="B367" s="235" t="s">
        <v>617</v>
      </c>
      <c r="C367" s="236" t="s">
        <v>618</v>
      </c>
      <c r="D367" s="237" t="s">
        <v>19</v>
      </c>
      <c r="E367" s="277">
        <v>36960</v>
      </c>
      <c r="F367" s="238" t="s">
        <v>15</v>
      </c>
      <c r="G367" s="240" t="str">
        <f>REPLACE(CHOOSE(MATCH(YEAR($Q$1-E367)-1900,{8;9;10;11;12;14;16;18}),"P 1","P 2","B 1","B 2","M","C","J","S"),2,1,F367)</f>
        <v>MF</v>
      </c>
      <c r="H367" s="205" t="str">
        <f t="shared" ca="1" si="42"/>
        <v/>
      </c>
      <c r="I367" s="205" t="str">
        <f t="shared" ca="1" si="42"/>
        <v/>
      </c>
      <c r="J367" s="205">
        <f t="shared" ca="1" si="42"/>
        <v>37</v>
      </c>
      <c r="K367" s="205" t="str">
        <f t="shared" ca="1" si="42"/>
        <v/>
      </c>
      <c r="L367" s="205" t="str">
        <f t="shared" ca="1" si="42"/>
        <v/>
      </c>
      <c r="M367" s="205" t="str">
        <f t="shared" ca="1" si="42"/>
        <v/>
      </c>
      <c r="N367" s="205" t="str">
        <f t="shared" ca="1" si="42"/>
        <v/>
      </c>
      <c r="O367" s="205" t="str">
        <f t="shared" ca="1" si="42"/>
        <v/>
      </c>
      <c r="P367" s="77">
        <f t="shared" ca="1" si="38"/>
        <v>37</v>
      </c>
      <c r="Q367" s="201"/>
    </row>
    <row r="368" spans="1:17" ht="15" customHeight="1">
      <c r="A368" s="234">
        <v>466</v>
      </c>
      <c r="B368" s="235" t="s">
        <v>619</v>
      </c>
      <c r="C368" s="236" t="s">
        <v>620</v>
      </c>
      <c r="D368" s="237" t="s">
        <v>19</v>
      </c>
      <c r="E368" s="277">
        <v>37158</v>
      </c>
      <c r="F368" s="238" t="s">
        <v>15</v>
      </c>
      <c r="G368" s="240" t="str">
        <f>REPLACE(CHOOSE(MATCH(YEAR($Q$1-E368)-1900,{8;9;10;11;12;14;16;18}),"P 1","P 2","B 1","B 2","M","C","J","S"),2,1,F368)</f>
        <v>MF</v>
      </c>
      <c r="H368" s="205" t="str">
        <f t="shared" ca="1" si="42"/>
        <v/>
      </c>
      <c r="I368" s="205" t="str">
        <f t="shared" ca="1" si="42"/>
        <v/>
      </c>
      <c r="J368" s="205" t="str">
        <f t="shared" ca="1" si="42"/>
        <v/>
      </c>
      <c r="K368" s="205" t="str">
        <f t="shared" ca="1" si="42"/>
        <v/>
      </c>
      <c r="L368" s="205" t="str">
        <f t="shared" ca="1" si="42"/>
        <v/>
      </c>
      <c r="M368" s="205" t="str">
        <f t="shared" ca="1" si="42"/>
        <v/>
      </c>
      <c r="N368" s="205" t="str">
        <f t="shared" ca="1" si="42"/>
        <v/>
      </c>
      <c r="O368" s="205" t="str">
        <f t="shared" ca="1" si="42"/>
        <v/>
      </c>
      <c r="P368" s="77" t="str">
        <f t="shared" ca="1" si="38"/>
        <v/>
      </c>
      <c r="Q368" s="201"/>
    </row>
    <row r="369" spans="1:17" ht="15" customHeight="1">
      <c r="A369" s="234">
        <v>467</v>
      </c>
      <c r="B369" s="235" t="s">
        <v>621</v>
      </c>
      <c r="C369" s="236" t="s">
        <v>622</v>
      </c>
      <c r="D369" s="237" t="s">
        <v>19</v>
      </c>
      <c r="E369" s="277">
        <v>37068</v>
      </c>
      <c r="F369" s="238" t="s">
        <v>15</v>
      </c>
      <c r="G369" s="240" t="str">
        <f>REPLACE(CHOOSE(MATCH(YEAR($Q$1-E369)-1900,{8;9;10;11;12;14;16;18}),"P 1","P 2","B 1","B 2","M","C","J","S"),2,1,F369)</f>
        <v>MF</v>
      </c>
      <c r="H369" s="205" t="str">
        <f t="shared" ca="1" si="42"/>
        <v/>
      </c>
      <c r="I369" s="205" t="str">
        <f t="shared" ca="1" si="42"/>
        <v/>
      </c>
      <c r="J369" s="205" t="str">
        <f t="shared" ca="1" si="42"/>
        <v/>
      </c>
      <c r="K369" s="205" t="str">
        <f t="shared" ca="1" si="42"/>
        <v/>
      </c>
      <c r="L369" s="205" t="str">
        <f t="shared" ca="1" si="42"/>
        <v/>
      </c>
      <c r="M369" s="205" t="str">
        <f t="shared" ca="1" si="42"/>
        <v/>
      </c>
      <c r="N369" s="205" t="str">
        <f t="shared" ca="1" si="42"/>
        <v/>
      </c>
      <c r="O369" s="205" t="str">
        <f t="shared" ca="1" si="42"/>
        <v/>
      </c>
      <c r="P369" s="77" t="str">
        <f t="shared" ca="1" si="38"/>
        <v/>
      </c>
      <c r="Q369" s="201"/>
    </row>
    <row r="370" spans="1:17" ht="15" customHeight="1">
      <c r="A370" s="234">
        <v>468</v>
      </c>
      <c r="B370" s="235" t="s">
        <v>623</v>
      </c>
      <c r="C370" s="236" t="s">
        <v>624</v>
      </c>
      <c r="D370" s="237" t="s">
        <v>19</v>
      </c>
      <c r="E370" s="277">
        <v>36661</v>
      </c>
      <c r="F370" s="238" t="s">
        <v>15</v>
      </c>
      <c r="G370" s="240" t="str">
        <f>REPLACE(CHOOSE(MATCH(YEAR($Q$1-E370)-1900,{8;9;10;11;12;14;16;18}),"P 1","P 2","B 1","B 2","M","C","J","S"),2,1,F370)</f>
        <v>MF</v>
      </c>
      <c r="H370" s="205" t="str">
        <f t="shared" ca="1" si="42"/>
        <v/>
      </c>
      <c r="I370" s="205" t="str">
        <f t="shared" ca="1" si="42"/>
        <v/>
      </c>
      <c r="J370" s="205" t="str">
        <f t="shared" ca="1" si="42"/>
        <v/>
      </c>
      <c r="K370" s="205" t="str">
        <f t="shared" ca="1" si="42"/>
        <v/>
      </c>
      <c r="L370" s="205" t="str">
        <f t="shared" ca="1" si="42"/>
        <v/>
      </c>
      <c r="M370" s="205" t="str">
        <f t="shared" ca="1" si="42"/>
        <v/>
      </c>
      <c r="N370" s="205" t="str">
        <f t="shared" ca="1" si="42"/>
        <v/>
      </c>
      <c r="O370" s="205" t="str">
        <f t="shared" ca="1" si="42"/>
        <v/>
      </c>
      <c r="P370" s="77" t="str">
        <f t="shared" ca="1" si="38"/>
        <v/>
      </c>
      <c r="Q370" s="201"/>
    </row>
    <row r="371" spans="1:17" ht="15" customHeight="1">
      <c r="A371" s="234">
        <v>469</v>
      </c>
      <c r="B371" s="235" t="s">
        <v>625</v>
      </c>
      <c r="C371" s="236" t="s">
        <v>626</v>
      </c>
      <c r="D371" s="237" t="s">
        <v>19</v>
      </c>
      <c r="E371" s="277">
        <v>36558</v>
      </c>
      <c r="F371" s="238" t="s">
        <v>15</v>
      </c>
      <c r="G371" s="240" t="str">
        <f>REPLACE(CHOOSE(MATCH(YEAR($Q$1-E371)-1900,{8;9;10;11;12;14;16;18}),"P 1","P 2","B 1","B 2","M","C","J","S"),2,1,F371)</f>
        <v>MF</v>
      </c>
      <c r="H371" s="205" t="str">
        <f t="shared" ca="1" si="42"/>
        <v/>
      </c>
      <c r="I371" s="205" t="str">
        <f t="shared" ca="1" si="42"/>
        <v/>
      </c>
      <c r="J371" s="205" t="str">
        <f t="shared" ca="1" si="42"/>
        <v/>
      </c>
      <c r="K371" s="205" t="str">
        <f t="shared" ca="1" si="42"/>
        <v/>
      </c>
      <c r="L371" s="205" t="str">
        <f t="shared" ca="1" si="42"/>
        <v/>
      </c>
      <c r="M371" s="205" t="str">
        <f t="shared" ca="1" si="42"/>
        <v/>
      </c>
      <c r="N371" s="205" t="str">
        <f t="shared" ca="1" si="42"/>
        <v/>
      </c>
      <c r="O371" s="205" t="str">
        <f t="shared" ca="1" si="42"/>
        <v/>
      </c>
      <c r="P371" s="77" t="str">
        <f t="shared" ca="1" si="38"/>
        <v/>
      </c>
      <c r="Q371" s="201"/>
    </row>
    <row r="372" spans="1:17" ht="15" customHeight="1">
      <c r="A372" s="234">
        <v>470</v>
      </c>
      <c r="B372" s="235" t="s">
        <v>627</v>
      </c>
      <c r="C372" s="236" t="s">
        <v>628</v>
      </c>
      <c r="D372" s="237" t="s">
        <v>19</v>
      </c>
      <c r="E372" s="277">
        <v>37252</v>
      </c>
      <c r="F372" s="238" t="s">
        <v>15</v>
      </c>
      <c r="G372" s="240" t="str">
        <f>REPLACE(CHOOSE(MATCH(YEAR($Q$1-E372)-1900,{8;9;10;11;12;14;16;18}),"P 1","P 2","B 1","B 2","M","C","J","S"),2,1,F372)</f>
        <v>MF</v>
      </c>
      <c r="H372" s="205" t="str">
        <f t="shared" ref="H372:O381" ca="1" si="43">IFERROR(INDEX(INDIRECT("'"&amp;H$1&amp;"'!A:A"),MATCH($A372,INDIRECT("'"&amp;H$1&amp;"'!B:B"),0)),"")</f>
        <v/>
      </c>
      <c r="I372" s="205" t="str">
        <f t="shared" ca="1" si="43"/>
        <v/>
      </c>
      <c r="J372" s="205" t="str">
        <f t="shared" ca="1" si="43"/>
        <v/>
      </c>
      <c r="K372" s="205" t="str">
        <f t="shared" ca="1" si="43"/>
        <v/>
      </c>
      <c r="L372" s="205" t="str">
        <f t="shared" ca="1" si="43"/>
        <v/>
      </c>
      <c r="M372" s="205" t="str">
        <f t="shared" ca="1" si="43"/>
        <v/>
      </c>
      <c r="N372" s="205" t="str">
        <f t="shared" ca="1" si="43"/>
        <v/>
      </c>
      <c r="O372" s="205" t="str">
        <f t="shared" ca="1" si="43"/>
        <v/>
      </c>
      <c r="P372" s="77" t="str">
        <f t="shared" ca="1" si="38"/>
        <v/>
      </c>
      <c r="Q372" s="201"/>
    </row>
    <row r="373" spans="1:17" ht="15" customHeight="1">
      <c r="A373" s="234">
        <v>471</v>
      </c>
      <c r="B373" s="235" t="s">
        <v>760</v>
      </c>
      <c r="C373" s="236" t="s">
        <v>761</v>
      </c>
      <c r="D373" s="237" t="s">
        <v>19</v>
      </c>
      <c r="E373" s="277">
        <v>37141</v>
      </c>
      <c r="F373" s="238" t="s">
        <v>118</v>
      </c>
      <c r="G373" s="240" t="str">
        <f>REPLACE(CHOOSE(MATCH(YEAR($Q$1-E373)-1900,{8;9;10;11;12;14;16;18}),"P 1","P 2","B 1","B 2","M","C","J","S"),2,1,F373)</f>
        <v>MG</v>
      </c>
      <c r="H373" s="205" t="str">
        <f t="shared" ca="1" si="43"/>
        <v/>
      </c>
      <c r="I373" s="205" t="str">
        <f t="shared" ca="1" si="43"/>
        <v/>
      </c>
      <c r="J373" s="205" t="str">
        <f t="shared" ca="1" si="43"/>
        <v/>
      </c>
      <c r="K373" s="205">
        <f t="shared" ca="1" si="43"/>
        <v>37</v>
      </c>
      <c r="L373" s="205" t="str">
        <f t="shared" ca="1" si="43"/>
        <v/>
      </c>
      <c r="M373" s="205" t="str">
        <f t="shared" ca="1" si="43"/>
        <v/>
      </c>
      <c r="N373" s="205" t="str">
        <f t="shared" ca="1" si="43"/>
        <v/>
      </c>
      <c r="O373" s="205" t="str">
        <f t="shared" ca="1" si="43"/>
        <v/>
      </c>
      <c r="P373" s="77">
        <f t="shared" ca="1" si="38"/>
        <v>37</v>
      </c>
      <c r="Q373" s="201"/>
    </row>
    <row r="374" spans="1:17" ht="15" customHeight="1">
      <c r="A374" s="234">
        <v>472</v>
      </c>
      <c r="B374" s="235" t="s">
        <v>62</v>
      </c>
      <c r="C374" s="236" t="s">
        <v>629</v>
      </c>
      <c r="D374" s="237" t="s">
        <v>19</v>
      </c>
      <c r="E374" s="277">
        <v>37047</v>
      </c>
      <c r="F374" s="238" t="s">
        <v>118</v>
      </c>
      <c r="G374" s="240" t="str">
        <f>REPLACE(CHOOSE(MATCH(YEAR($Q$1-E374)-1900,{8;9;10;11;12;14;16;18}),"P 1","P 2","B 1","B 2","M","C","J","S"),2,1,F374)</f>
        <v>MG</v>
      </c>
      <c r="H374" s="205" t="str">
        <f t="shared" ca="1" si="43"/>
        <v/>
      </c>
      <c r="I374" s="205" t="str">
        <f t="shared" ca="1" si="43"/>
        <v/>
      </c>
      <c r="J374" s="205" t="str">
        <f t="shared" ca="1" si="43"/>
        <v/>
      </c>
      <c r="K374" s="205" t="str">
        <f t="shared" ca="1" si="43"/>
        <v/>
      </c>
      <c r="L374" s="205" t="str">
        <f t="shared" ca="1" si="43"/>
        <v/>
      </c>
      <c r="M374" s="205" t="str">
        <f t="shared" ca="1" si="43"/>
        <v/>
      </c>
      <c r="N374" s="205" t="str">
        <f t="shared" ca="1" si="43"/>
        <v/>
      </c>
      <c r="O374" s="205" t="str">
        <f t="shared" ca="1" si="43"/>
        <v/>
      </c>
      <c r="P374" s="77" t="str">
        <f t="shared" ca="1" si="38"/>
        <v/>
      </c>
      <c r="Q374" s="201"/>
    </row>
    <row r="375" spans="1:17" ht="15" customHeight="1">
      <c r="A375" s="234">
        <v>473</v>
      </c>
      <c r="B375" s="235" t="s">
        <v>630</v>
      </c>
      <c r="C375" s="236" t="s">
        <v>631</v>
      </c>
      <c r="D375" s="237" t="s">
        <v>19</v>
      </c>
      <c r="E375" s="277">
        <v>37076</v>
      </c>
      <c r="F375" s="238" t="s">
        <v>118</v>
      </c>
      <c r="G375" s="240" t="str">
        <f>REPLACE(CHOOSE(MATCH(YEAR($Q$1-E375)-1900,{8;9;10;11;12;14;16;18}),"P 1","P 2","B 1","B 2","M","C","J","S"),2,1,F375)</f>
        <v>MG</v>
      </c>
      <c r="H375" s="205" t="str">
        <f t="shared" ca="1" si="43"/>
        <v/>
      </c>
      <c r="I375" s="205" t="str">
        <f t="shared" ca="1" si="43"/>
        <v/>
      </c>
      <c r="J375" s="205" t="str">
        <f t="shared" ca="1" si="43"/>
        <v/>
      </c>
      <c r="K375" s="205" t="str">
        <f t="shared" ca="1" si="43"/>
        <v/>
      </c>
      <c r="L375" s="205" t="str">
        <f t="shared" ca="1" si="43"/>
        <v/>
      </c>
      <c r="M375" s="205" t="str">
        <f t="shared" ca="1" si="43"/>
        <v/>
      </c>
      <c r="N375" s="205" t="str">
        <f t="shared" ca="1" si="43"/>
        <v/>
      </c>
      <c r="O375" s="205" t="str">
        <f t="shared" ca="1" si="43"/>
        <v/>
      </c>
      <c r="P375" s="77" t="str">
        <f t="shared" ca="1" si="38"/>
        <v/>
      </c>
      <c r="Q375" s="201"/>
    </row>
    <row r="376" spans="1:17" ht="15" customHeight="1">
      <c r="A376" s="234">
        <v>474</v>
      </c>
      <c r="B376" s="235" t="s">
        <v>632</v>
      </c>
      <c r="C376" s="236" t="s">
        <v>633</v>
      </c>
      <c r="D376" s="237" t="s">
        <v>19</v>
      </c>
      <c r="E376" s="277">
        <v>36901</v>
      </c>
      <c r="F376" s="238" t="s">
        <v>118</v>
      </c>
      <c r="G376" s="240" t="str">
        <f>REPLACE(CHOOSE(MATCH(YEAR($Q$1-E376)-1900,{8;9;10;11;12;14;16;18}),"P 1","P 2","B 1","B 2","M","C","J","S"),2,1,F376)</f>
        <v>MG</v>
      </c>
      <c r="H376" s="205" t="str">
        <f t="shared" ca="1" si="43"/>
        <v/>
      </c>
      <c r="I376" s="205" t="str">
        <f t="shared" ca="1" si="43"/>
        <v/>
      </c>
      <c r="J376" s="205" t="str">
        <f t="shared" ca="1" si="43"/>
        <v/>
      </c>
      <c r="K376" s="205" t="str">
        <f t="shared" ca="1" si="43"/>
        <v/>
      </c>
      <c r="L376" s="205" t="str">
        <f t="shared" ca="1" si="43"/>
        <v/>
      </c>
      <c r="M376" s="205" t="str">
        <f t="shared" ca="1" si="43"/>
        <v/>
      </c>
      <c r="N376" s="205" t="str">
        <f t="shared" ca="1" si="43"/>
        <v/>
      </c>
      <c r="O376" s="205" t="str">
        <f t="shared" ca="1" si="43"/>
        <v/>
      </c>
      <c r="P376" s="77" t="str">
        <f t="shared" ca="1" si="38"/>
        <v/>
      </c>
      <c r="Q376" s="201"/>
    </row>
    <row r="377" spans="1:17" ht="15" customHeight="1">
      <c r="A377" s="234">
        <v>475</v>
      </c>
      <c r="B377" s="235" t="s">
        <v>756</v>
      </c>
      <c r="C377" s="236" t="s">
        <v>757</v>
      </c>
      <c r="D377" s="237" t="s">
        <v>19</v>
      </c>
      <c r="E377" s="277">
        <v>37252</v>
      </c>
      <c r="F377" s="238" t="s">
        <v>118</v>
      </c>
      <c r="G377" s="240" t="str">
        <f>REPLACE(CHOOSE(MATCH(YEAR($Q$1-E377)-1900,{8;9;10;11;12;14;16;18}),"P 1","P 2","B 1","B 2","M","C","J","S"),2,1,F377)</f>
        <v>MG</v>
      </c>
      <c r="H377" s="205" t="str">
        <f t="shared" ca="1" si="43"/>
        <v/>
      </c>
      <c r="I377" s="205" t="str">
        <f t="shared" ca="1" si="43"/>
        <v/>
      </c>
      <c r="J377" s="205" t="str">
        <f t="shared" ca="1" si="43"/>
        <v/>
      </c>
      <c r="K377" s="205">
        <f t="shared" ca="1" si="43"/>
        <v>51</v>
      </c>
      <c r="L377" s="205" t="str">
        <f t="shared" ca="1" si="43"/>
        <v/>
      </c>
      <c r="M377" s="205" t="str">
        <f t="shared" ca="1" si="43"/>
        <v/>
      </c>
      <c r="N377" s="205" t="str">
        <f t="shared" ca="1" si="43"/>
        <v/>
      </c>
      <c r="O377" s="205" t="str">
        <f t="shared" ca="1" si="43"/>
        <v/>
      </c>
      <c r="P377" s="77">
        <f t="shared" ca="1" si="38"/>
        <v>51</v>
      </c>
      <c r="Q377" s="201"/>
    </row>
    <row r="378" spans="1:17" ht="15" customHeight="1">
      <c r="A378" s="234">
        <v>476</v>
      </c>
      <c r="B378" s="235" t="s">
        <v>152</v>
      </c>
      <c r="C378" s="236" t="s">
        <v>634</v>
      </c>
      <c r="D378" s="237" t="s">
        <v>19</v>
      </c>
      <c r="E378" s="277">
        <v>37086</v>
      </c>
      <c r="F378" s="238" t="s">
        <v>118</v>
      </c>
      <c r="G378" s="240" t="str">
        <f>REPLACE(CHOOSE(MATCH(YEAR($Q$1-E378)-1900,{8;9;10;11;12;14;16;18}),"P 1","P 2","B 1","B 2","M","C","J","S"),2,1,F378)</f>
        <v>MG</v>
      </c>
      <c r="H378" s="205" t="str">
        <f t="shared" ca="1" si="43"/>
        <v/>
      </c>
      <c r="I378" s="205" t="str">
        <f t="shared" ca="1" si="43"/>
        <v/>
      </c>
      <c r="J378" s="205" t="str">
        <f t="shared" ca="1" si="43"/>
        <v/>
      </c>
      <c r="K378" s="205" t="str">
        <f t="shared" ca="1" si="43"/>
        <v/>
      </c>
      <c r="L378" s="205" t="str">
        <f t="shared" ca="1" si="43"/>
        <v/>
      </c>
      <c r="M378" s="205" t="str">
        <f t="shared" ca="1" si="43"/>
        <v/>
      </c>
      <c r="N378" s="205" t="str">
        <f t="shared" ca="1" si="43"/>
        <v/>
      </c>
      <c r="O378" s="205" t="str">
        <f t="shared" ca="1" si="43"/>
        <v/>
      </c>
      <c r="P378" s="77" t="str">
        <f t="shared" ca="1" si="38"/>
        <v/>
      </c>
      <c r="Q378" s="201"/>
    </row>
    <row r="379" spans="1:17" ht="15" customHeight="1">
      <c r="A379" s="234">
        <v>477</v>
      </c>
      <c r="B379" s="235" t="s">
        <v>635</v>
      </c>
      <c r="C379" s="236" t="s">
        <v>636</v>
      </c>
      <c r="D379" s="237" t="s">
        <v>19</v>
      </c>
      <c r="E379" s="277">
        <v>36902</v>
      </c>
      <c r="F379" s="238" t="s">
        <v>118</v>
      </c>
      <c r="G379" s="240" t="str">
        <f>REPLACE(CHOOSE(MATCH(YEAR($Q$1-E379)-1900,{8;9;10;11;12;14;16;18}),"P 1","P 2","B 1","B 2","M","C","J","S"),2,1,F379)</f>
        <v>MG</v>
      </c>
      <c r="H379" s="205" t="str">
        <f t="shared" ca="1" si="43"/>
        <v/>
      </c>
      <c r="I379" s="205" t="str">
        <f t="shared" ca="1" si="43"/>
        <v/>
      </c>
      <c r="J379" s="205" t="str">
        <f t="shared" ca="1" si="43"/>
        <v/>
      </c>
      <c r="K379" s="205">
        <f t="shared" ca="1" si="43"/>
        <v>46</v>
      </c>
      <c r="L379" s="205" t="str">
        <f t="shared" ca="1" si="43"/>
        <v/>
      </c>
      <c r="M379" s="205" t="str">
        <f t="shared" ca="1" si="43"/>
        <v/>
      </c>
      <c r="N379" s="205" t="str">
        <f t="shared" ca="1" si="43"/>
        <v/>
      </c>
      <c r="O379" s="205" t="str">
        <f t="shared" ca="1" si="43"/>
        <v/>
      </c>
      <c r="P379" s="77">
        <f t="shared" ca="1" si="38"/>
        <v>46</v>
      </c>
      <c r="Q379" s="201"/>
    </row>
    <row r="380" spans="1:17" ht="15" customHeight="1">
      <c r="A380" s="234">
        <v>478</v>
      </c>
      <c r="B380" s="235" t="s">
        <v>477</v>
      </c>
      <c r="C380" s="236" t="s">
        <v>637</v>
      </c>
      <c r="D380" s="237" t="s">
        <v>19</v>
      </c>
      <c r="E380" s="277">
        <v>37105</v>
      </c>
      <c r="F380" s="238" t="s">
        <v>118</v>
      </c>
      <c r="G380" s="240" t="str">
        <f>REPLACE(CHOOSE(MATCH(YEAR($Q$1-E380)-1900,{8;9;10;11;12;14;16;18}),"P 1","P 2","B 1","B 2","M","C","J","S"),2,1,F380)</f>
        <v>MG</v>
      </c>
      <c r="H380" s="205" t="str">
        <f t="shared" ca="1" si="43"/>
        <v/>
      </c>
      <c r="I380" s="205" t="str">
        <f t="shared" ca="1" si="43"/>
        <v/>
      </c>
      <c r="J380" s="205" t="str">
        <f t="shared" ca="1" si="43"/>
        <v/>
      </c>
      <c r="K380" s="205">
        <f t="shared" ca="1" si="43"/>
        <v>43</v>
      </c>
      <c r="L380" s="205" t="str">
        <f t="shared" ca="1" si="43"/>
        <v/>
      </c>
      <c r="M380" s="205" t="str">
        <f t="shared" ca="1" si="43"/>
        <v/>
      </c>
      <c r="N380" s="205" t="str">
        <f t="shared" ca="1" si="43"/>
        <v/>
      </c>
      <c r="O380" s="205" t="str">
        <f t="shared" ca="1" si="43"/>
        <v/>
      </c>
      <c r="P380" s="77">
        <f t="shared" ca="1" si="38"/>
        <v>43</v>
      </c>
      <c r="Q380" s="201"/>
    </row>
    <row r="381" spans="1:17" ht="15" customHeight="1">
      <c r="A381" s="234">
        <v>479</v>
      </c>
      <c r="B381" s="235" t="s">
        <v>185</v>
      </c>
      <c r="C381" s="236" t="s">
        <v>638</v>
      </c>
      <c r="D381" s="237" t="s">
        <v>19</v>
      </c>
      <c r="E381" s="277">
        <v>36682</v>
      </c>
      <c r="F381" s="238" t="s">
        <v>118</v>
      </c>
      <c r="G381" s="240" t="str">
        <f>REPLACE(CHOOSE(MATCH(YEAR($Q$1-E381)-1900,{8;9;10;11;12;14;16;18}),"P 1","P 2","B 1","B 2","M","C","J","S"),2,1,F381)</f>
        <v>MG</v>
      </c>
      <c r="H381" s="205" t="str">
        <f t="shared" ca="1" si="43"/>
        <v/>
      </c>
      <c r="I381" s="205" t="str">
        <f t="shared" ca="1" si="43"/>
        <v/>
      </c>
      <c r="J381" s="205" t="str">
        <f t="shared" ca="1" si="43"/>
        <v/>
      </c>
      <c r="K381" s="205">
        <f t="shared" ca="1" si="43"/>
        <v>3</v>
      </c>
      <c r="L381" s="205" t="str">
        <f t="shared" ca="1" si="43"/>
        <v/>
      </c>
      <c r="M381" s="205" t="str">
        <f t="shared" ca="1" si="43"/>
        <v/>
      </c>
      <c r="N381" s="205" t="str">
        <f t="shared" ca="1" si="43"/>
        <v/>
      </c>
      <c r="O381" s="205" t="str">
        <f t="shared" ca="1" si="43"/>
        <v/>
      </c>
      <c r="P381" s="77">
        <f t="shared" ca="1" si="38"/>
        <v>3</v>
      </c>
      <c r="Q381" s="201"/>
    </row>
    <row r="382" spans="1:17" ht="15" customHeight="1">
      <c r="A382" s="234">
        <v>480</v>
      </c>
      <c r="B382" s="235" t="s">
        <v>639</v>
      </c>
      <c r="C382" s="236" t="s">
        <v>640</v>
      </c>
      <c r="D382" s="237" t="s">
        <v>19</v>
      </c>
      <c r="E382" s="277">
        <v>37236</v>
      </c>
      <c r="F382" s="238" t="s">
        <v>118</v>
      </c>
      <c r="G382" s="240" t="str">
        <f>REPLACE(CHOOSE(MATCH(YEAR($Q$1-E382)-1900,{8;9;10;11;12;14;16;18}),"P 1","P 2","B 1","B 2","M","C","J","S"),2,1,F382)</f>
        <v>MG</v>
      </c>
      <c r="H382" s="205" t="str">
        <f t="shared" ref="H382:O391" ca="1" si="44">IFERROR(INDEX(INDIRECT("'"&amp;H$1&amp;"'!A:A"),MATCH($A382,INDIRECT("'"&amp;H$1&amp;"'!B:B"),0)),"")</f>
        <v/>
      </c>
      <c r="I382" s="205" t="str">
        <f t="shared" ca="1" si="44"/>
        <v/>
      </c>
      <c r="J382" s="205" t="str">
        <f t="shared" ca="1" si="44"/>
        <v/>
      </c>
      <c r="K382" s="205" t="str">
        <f t="shared" ca="1" si="44"/>
        <v/>
      </c>
      <c r="L382" s="205" t="str">
        <f t="shared" ca="1" si="44"/>
        <v/>
      </c>
      <c r="M382" s="205" t="str">
        <f t="shared" ca="1" si="44"/>
        <v/>
      </c>
      <c r="N382" s="205" t="str">
        <f t="shared" ca="1" si="44"/>
        <v/>
      </c>
      <c r="O382" s="205" t="str">
        <f t="shared" ca="1" si="44"/>
        <v/>
      </c>
      <c r="P382" s="77" t="str">
        <f t="shared" ca="1" si="38"/>
        <v/>
      </c>
      <c r="Q382" s="201"/>
    </row>
    <row r="383" spans="1:17" ht="15" customHeight="1">
      <c r="A383" s="234">
        <v>481</v>
      </c>
      <c r="B383" s="235" t="s">
        <v>154</v>
      </c>
      <c r="C383" s="236" t="s">
        <v>641</v>
      </c>
      <c r="D383" s="237" t="s">
        <v>19</v>
      </c>
      <c r="E383" s="277">
        <v>37199</v>
      </c>
      <c r="F383" s="238" t="s">
        <v>118</v>
      </c>
      <c r="G383" s="240" t="str">
        <f>REPLACE(CHOOSE(MATCH(YEAR($Q$1-E383)-1900,{8;9;10;11;12;14;16;18}),"P 1","P 2","B 1","B 2","M","C","J","S"),2,1,F383)</f>
        <v>MG</v>
      </c>
      <c r="H383" s="205" t="str">
        <f t="shared" ca="1" si="44"/>
        <v/>
      </c>
      <c r="I383" s="205" t="str">
        <f t="shared" ca="1" si="44"/>
        <v/>
      </c>
      <c r="J383" s="205" t="str">
        <f t="shared" ca="1" si="44"/>
        <v/>
      </c>
      <c r="K383" s="205">
        <f t="shared" ca="1" si="44"/>
        <v>5</v>
      </c>
      <c r="L383" s="205" t="str">
        <f t="shared" ca="1" si="44"/>
        <v/>
      </c>
      <c r="M383" s="205" t="str">
        <f t="shared" ca="1" si="44"/>
        <v/>
      </c>
      <c r="N383" s="205" t="str">
        <f t="shared" ca="1" si="44"/>
        <v/>
      </c>
      <c r="O383" s="205" t="str">
        <f t="shared" ca="1" si="44"/>
        <v/>
      </c>
      <c r="P383" s="77">
        <f t="shared" ca="1" si="38"/>
        <v>5</v>
      </c>
      <c r="Q383" s="201"/>
    </row>
    <row r="384" spans="1:17" ht="15" customHeight="1">
      <c r="A384" s="234">
        <v>482</v>
      </c>
      <c r="B384" s="235" t="s">
        <v>642</v>
      </c>
      <c r="C384" s="236" t="s">
        <v>643</v>
      </c>
      <c r="D384" s="237" t="s">
        <v>19</v>
      </c>
      <c r="E384" s="277">
        <v>36810</v>
      </c>
      <c r="F384" s="238" t="s">
        <v>118</v>
      </c>
      <c r="G384" s="240" t="str">
        <f>REPLACE(CHOOSE(MATCH(YEAR($Q$1-E384)-1900,{8;9;10;11;12;14;16;18}),"P 1","P 2","B 1","B 2","M","C","J","S"),2,1,F384)</f>
        <v>MG</v>
      </c>
      <c r="H384" s="205" t="str">
        <f t="shared" ca="1" si="44"/>
        <v/>
      </c>
      <c r="I384" s="205" t="str">
        <f t="shared" ca="1" si="44"/>
        <v/>
      </c>
      <c r="J384" s="205" t="str">
        <f t="shared" ca="1" si="44"/>
        <v/>
      </c>
      <c r="K384" s="205" t="str">
        <f t="shared" ca="1" si="44"/>
        <v/>
      </c>
      <c r="L384" s="205" t="str">
        <f t="shared" ca="1" si="44"/>
        <v/>
      </c>
      <c r="M384" s="205" t="str">
        <f t="shared" ca="1" si="44"/>
        <v/>
      </c>
      <c r="N384" s="205" t="str">
        <f t="shared" ca="1" si="44"/>
        <v/>
      </c>
      <c r="O384" s="205" t="str">
        <f t="shared" ca="1" si="44"/>
        <v/>
      </c>
      <c r="P384" s="77" t="str">
        <f t="shared" ca="1" si="38"/>
        <v/>
      </c>
      <c r="Q384" s="201"/>
    </row>
    <row r="385" spans="1:17" ht="15" customHeight="1">
      <c r="A385" s="234">
        <v>483</v>
      </c>
      <c r="B385" s="235" t="s">
        <v>155</v>
      </c>
      <c r="C385" s="236" t="s">
        <v>644</v>
      </c>
      <c r="D385" s="237" t="s">
        <v>19</v>
      </c>
      <c r="E385" s="277">
        <v>36945</v>
      </c>
      <c r="F385" s="238" t="s">
        <v>118</v>
      </c>
      <c r="G385" s="240" t="str">
        <f>REPLACE(CHOOSE(MATCH(YEAR($Q$1-E385)-1900,{8;9;10;11;12;14;16;18}),"P 1","P 2","B 1","B 2","M","C","J","S"),2,1,F385)</f>
        <v>MG</v>
      </c>
      <c r="H385" s="205" t="str">
        <f t="shared" ca="1" si="44"/>
        <v/>
      </c>
      <c r="I385" s="205" t="str">
        <f t="shared" ca="1" si="44"/>
        <v/>
      </c>
      <c r="J385" s="205" t="str">
        <f t="shared" ca="1" si="44"/>
        <v/>
      </c>
      <c r="K385" s="205" t="str">
        <f t="shared" ca="1" si="44"/>
        <v/>
      </c>
      <c r="L385" s="205" t="str">
        <f t="shared" ca="1" si="44"/>
        <v/>
      </c>
      <c r="M385" s="205" t="str">
        <f t="shared" ca="1" si="44"/>
        <v/>
      </c>
      <c r="N385" s="205" t="str">
        <f t="shared" ca="1" si="44"/>
        <v/>
      </c>
      <c r="O385" s="205" t="str">
        <f t="shared" ca="1" si="44"/>
        <v/>
      </c>
      <c r="P385" s="77" t="str">
        <f t="shared" ca="1" si="38"/>
        <v/>
      </c>
      <c r="Q385" s="201"/>
    </row>
    <row r="386" spans="1:17" ht="15" customHeight="1">
      <c r="A386" s="234">
        <v>484</v>
      </c>
      <c r="B386" s="235" t="s">
        <v>158</v>
      </c>
      <c r="C386" s="236" t="s">
        <v>645</v>
      </c>
      <c r="D386" s="237" t="s">
        <v>19</v>
      </c>
      <c r="E386" s="277">
        <v>36599</v>
      </c>
      <c r="F386" s="238" t="s">
        <v>118</v>
      </c>
      <c r="G386" s="240" t="str">
        <f>REPLACE(CHOOSE(MATCH(YEAR($Q$1-E386)-1900,{8;9;10;11;12;14;16;18}),"P 1","P 2","B 1","B 2","M","C","J","S"),2,1,F386)</f>
        <v>MG</v>
      </c>
      <c r="H386" s="205" t="str">
        <f t="shared" ca="1" si="44"/>
        <v/>
      </c>
      <c r="I386" s="205" t="str">
        <f t="shared" ca="1" si="44"/>
        <v/>
      </c>
      <c r="J386" s="205" t="str">
        <f t="shared" ca="1" si="44"/>
        <v/>
      </c>
      <c r="K386" s="205" t="str">
        <f t="shared" ca="1" si="44"/>
        <v/>
      </c>
      <c r="L386" s="205" t="str">
        <f t="shared" ca="1" si="44"/>
        <v/>
      </c>
      <c r="M386" s="205" t="str">
        <f t="shared" ca="1" si="44"/>
        <v/>
      </c>
      <c r="N386" s="205" t="str">
        <f t="shared" ca="1" si="44"/>
        <v/>
      </c>
      <c r="O386" s="205" t="str">
        <f t="shared" ca="1" si="44"/>
        <v/>
      </c>
      <c r="P386" s="77" t="str">
        <f t="shared" ref="P386:P449" ca="1" si="45">IF(SUM(H386:O386)=0,"",SUM(H386:O386))</f>
        <v/>
      </c>
      <c r="Q386" s="201"/>
    </row>
    <row r="387" spans="1:17" ht="15" customHeight="1">
      <c r="A387" s="234">
        <v>485</v>
      </c>
      <c r="B387" s="235" t="s">
        <v>410</v>
      </c>
      <c r="C387" s="236" t="s">
        <v>646</v>
      </c>
      <c r="D387" s="237" t="s">
        <v>19</v>
      </c>
      <c r="E387" s="277">
        <v>36993</v>
      </c>
      <c r="F387" s="238" t="s">
        <v>118</v>
      </c>
      <c r="G387" s="240" t="str">
        <f>REPLACE(CHOOSE(MATCH(YEAR($Q$1-E387)-1900,{8;9;10;11;12;14;16;18}),"P 1","P 2","B 1","B 2","M","C","J","S"),2,1,F387)</f>
        <v>MG</v>
      </c>
      <c r="H387" s="205" t="str">
        <f t="shared" ca="1" si="44"/>
        <v/>
      </c>
      <c r="I387" s="205" t="str">
        <f t="shared" ca="1" si="44"/>
        <v/>
      </c>
      <c r="J387" s="205" t="str">
        <f t="shared" ca="1" si="44"/>
        <v/>
      </c>
      <c r="K387" s="205" t="str">
        <f t="shared" ca="1" si="44"/>
        <v/>
      </c>
      <c r="L387" s="205" t="str">
        <f t="shared" ca="1" si="44"/>
        <v/>
      </c>
      <c r="M387" s="205" t="str">
        <f t="shared" ca="1" si="44"/>
        <v/>
      </c>
      <c r="N387" s="205" t="str">
        <f t="shared" ca="1" si="44"/>
        <v/>
      </c>
      <c r="O387" s="205" t="str">
        <f t="shared" ca="1" si="44"/>
        <v/>
      </c>
      <c r="P387" s="77" t="str">
        <f t="shared" ca="1" si="45"/>
        <v/>
      </c>
      <c r="Q387" s="201"/>
    </row>
    <row r="388" spans="1:17" ht="15" customHeight="1">
      <c r="A388" s="234">
        <v>486</v>
      </c>
      <c r="B388" s="235" t="s">
        <v>647</v>
      </c>
      <c r="C388" s="236" t="s">
        <v>648</v>
      </c>
      <c r="D388" s="237" t="s">
        <v>19</v>
      </c>
      <c r="E388" s="277">
        <v>37153</v>
      </c>
      <c r="F388" s="238" t="s">
        <v>118</v>
      </c>
      <c r="G388" s="240" t="str">
        <f>REPLACE(CHOOSE(MATCH(YEAR($Q$1-E388)-1900,{8;9;10;11;12;14;16;18}),"P 1","P 2","B 1","B 2","M","C","J","S"),2,1,F388)</f>
        <v>MG</v>
      </c>
      <c r="H388" s="205" t="str">
        <f t="shared" ca="1" si="44"/>
        <v/>
      </c>
      <c r="I388" s="205" t="str">
        <f t="shared" ca="1" si="44"/>
        <v/>
      </c>
      <c r="J388" s="205" t="str">
        <f t="shared" ca="1" si="44"/>
        <v/>
      </c>
      <c r="K388" s="205" t="str">
        <f t="shared" ca="1" si="44"/>
        <v/>
      </c>
      <c r="L388" s="205" t="str">
        <f t="shared" ca="1" si="44"/>
        <v/>
      </c>
      <c r="M388" s="205" t="str">
        <f t="shared" ca="1" si="44"/>
        <v/>
      </c>
      <c r="N388" s="205" t="str">
        <f t="shared" ca="1" si="44"/>
        <v/>
      </c>
      <c r="O388" s="205" t="str">
        <f t="shared" ca="1" si="44"/>
        <v/>
      </c>
      <c r="P388" s="77" t="str">
        <f t="shared" ca="1" si="45"/>
        <v/>
      </c>
      <c r="Q388" s="201"/>
    </row>
    <row r="389" spans="1:17" ht="15" customHeight="1">
      <c r="A389" s="234">
        <v>487</v>
      </c>
      <c r="B389" s="235" t="s">
        <v>649</v>
      </c>
      <c r="C389" s="236" t="s">
        <v>650</v>
      </c>
      <c r="D389" s="237" t="s">
        <v>19</v>
      </c>
      <c r="E389" s="277">
        <v>36706</v>
      </c>
      <c r="F389" s="238" t="s">
        <v>118</v>
      </c>
      <c r="G389" s="240" t="str">
        <f>REPLACE(CHOOSE(MATCH(YEAR($Q$1-E389)-1900,{8;9;10;11;12;14;16;18}),"P 1","P 2","B 1","B 2","M","C","J","S"),2,1,F389)</f>
        <v>MG</v>
      </c>
      <c r="H389" s="205" t="str">
        <f t="shared" ca="1" si="44"/>
        <v/>
      </c>
      <c r="I389" s="205" t="str">
        <f t="shared" ca="1" si="44"/>
        <v/>
      </c>
      <c r="J389" s="205" t="str">
        <f t="shared" ca="1" si="44"/>
        <v/>
      </c>
      <c r="K389" s="205" t="str">
        <f t="shared" ca="1" si="44"/>
        <v/>
      </c>
      <c r="L389" s="205" t="str">
        <f t="shared" ca="1" si="44"/>
        <v/>
      </c>
      <c r="M389" s="205" t="str">
        <f t="shared" ca="1" si="44"/>
        <v/>
      </c>
      <c r="N389" s="205" t="str">
        <f t="shared" ca="1" si="44"/>
        <v/>
      </c>
      <c r="O389" s="205" t="str">
        <f t="shared" ca="1" si="44"/>
        <v/>
      </c>
      <c r="P389" s="77" t="str">
        <f t="shared" ca="1" si="45"/>
        <v/>
      </c>
      <c r="Q389" s="201"/>
    </row>
    <row r="390" spans="1:17" ht="15" customHeight="1">
      <c r="A390" s="234">
        <v>488</v>
      </c>
      <c r="B390" s="235" t="s">
        <v>651</v>
      </c>
      <c r="C390" s="236" t="s">
        <v>652</v>
      </c>
      <c r="D390" s="237" t="s">
        <v>19</v>
      </c>
      <c r="E390" s="277">
        <v>36893</v>
      </c>
      <c r="F390" s="238" t="s">
        <v>118</v>
      </c>
      <c r="G390" s="240" t="str">
        <f>REPLACE(CHOOSE(MATCH(YEAR($Q$1-E390)-1900,{8;9;10;11;12;14;16;18}),"P 1","P 2","B 1","B 2","M","C","J","S"),2,1,F390)</f>
        <v>MG</v>
      </c>
      <c r="H390" s="205" t="str">
        <f t="shared" ca="1" si="44"/>
        <v/>
      </c>
      <c r="I390" s="205" t="str">
        <f t="shared" ca="1" si="44"/>
        <v/>
      </c>
      <c r="J390" s="205" t="str">
        <f t="shared" ca="1" si="44"/>
        <v/>
      </c>
      <c r="K390" s="205">
        <f t="shared" ca="1" si="44"/>
        <v>48</v>
      </c>
      <c r="L390" s="205" t="str">
        <f t="shared" ca="1" si="44"/>
        <v/>
      </c>
      <c r="M390" s="205" t="str">
        <f t="shared" ca="1" si="44"/>
        <v/>
      </c>
      <c r="N390" s="205" t="str">
        <f t="shared" ca="1" si="44"/>
        <v/>
      </c>
      <c r="O390" s="205" t="str">
        <f t="shared" ca="1" si="44"/>
        <v/>
      </c>
      <c r="P390" s="77">
        <f t="shared" ca="1" si="45"/>
        <v>48</v>
      </c>
      <c r="Q390" s="201"/>
    </row>
    <row r="391" spans="1:17" ht="15" customHeight="1">
      <c r="A391" s="234">
        <v>489</v>
      </c>
      <c r="B391" s="235" t="s">
        <v>653</v>
      </c>
      <c r="C391" s="236" t="s">
        <v>654</v>
      </c>
      <c r="D391" s="237" t="s">
        <v>19</v>
      </c>
      <c r="E391" s="277">
        <v>36677</v>
      </c>
      <c r="F391" s="238" t="s">
        <v>118</v>
      </c>
      <c r="G391" s="240" t="str">
        <f>REPLACE(CHOOSE(MATCH(YEAR($Q$1-E391)-1900,{8;9;10;11;12;14;16;18}),"P 1","P 2","B 1","B 2","M","C","J","S"),2,1,F391)</f>
        <v>MG</v>
      </c>
      <c r="H391" s="205" t="str">
        <f t="shared" ca="1" si="44"/>
        <v/>
      </c>
      <c r="I391" s="205" t="str">
        <f t="shared" ca="1" si="44"/>
        <v/>
      </c>
      <c r="J391" s="205" t="str">
        <f t="shared" ca="1" si="44"/>
        <v/>
      </c>
      <c r="K391" s="205" t="str">
        <f t="shared" ca="1" si="44"/>
        <v/>
      </c>
      <c r="L391" s="205" t="str">
        <f t="shared" ca="1" si="44"/>
        <v/>
      </c>
      <c r="M391" s="205" t="str">
        <f t="shared" ca="1" si="44"/>
        <v/>
      </c>
      <c r="N391" s="205" t="str">
        <f t="shared" ca="1" si="44"/>
        <v/>
      </c>
      <c r="O391" s="205" t="str">
        <f t="shared" ca="1" si="44"/>
        <v/>
      </c>
      <c r="P391" s="77" t="str">
        <f t="shared" ca="1" si="45"/>
        <v/>
      </c>
      <c r="Q391" s="201"/>
    </row>
    <row r="392" spans="1:17" ht="15" customHeight="1">
      <c r="A392" s="234">
        <v>490</v>
      </c>
      <c r="B392" s="235" t="s">
        <v>612</v>
      </c>
      <c r="C392" s="236" t="s">
        <v>655</v>
      </c>
      <c r="D392" s="237" t="s">
        <v>19</v>
      </c>
      <c r="E392" s="277">
        <v>37170</v>
      </c>
      <c r="F392" s="238" t="s">
        <v>118</v>
      </c>
      <c r="G392" s="240" t="str">
        <f>REPLACE(CHOOSE(MATCH(YEAR($Q$1-E392)-1900,{8;9;10;11;12;14;16;18}),"P 1","P 2","B 1","B 2","M","C","J","S"),2,1,F392)</f>
        <v>MG</v>
      </c>
      <c r="H392" s="205" t="str">
        <f t="shared" ref="H392:O401" ca="1" si="46">IFERROR(INDEX(INDIRECT("'"&amp;H$1&amp;"'!A:A"),MATCH($A392,INDIRECT("'"&amp;H$1&amp;"'!B:B"),0)),"")</f>
        <v/>
      </c>
      <c r="I392" s="205" t="str">
        <f t="shared" ca="1" si="46"/>
        <v/>
      </c>
      <c r="J392" s="205" t="str">
        <f t="shared" ca="1" si="46"/>
        <v/>
      </c>
      <c r="K392" s="205" t="str">
        <f t="shared" ca="1" si="46"/>
        <v/>
      </c>
      <c r="L392" s="205" t="str">
        <f t="shared" ca="1" si="46"/>
        <v/>
      </c>
      <c r="M392" s="205" t="str">
        <f t="shared" ca="1" si="46"/>
        <v/>
      </c>
      <c r="N392" s="205" t="str">
        <f t="shared" ca="1" si="46"/>
        <v/>
      </c>
      <c r="O392" s="205" t="str">
        <f t="shared" ca="1" si="46"/>
        <v/>
      </c>
      <c r="P392" s="77" t="str">
        <f t="shared" ca="1" si="45"/>
        <v/>
      </c>
      <c r="Q392" s="201"/>
    </row>
    <row r="393" spans="1:17" ht="15" customHeight="1">
      <c r="A393" s="234">
        <v>491</v>
      </c>
      <c r="B393" s="235" t="s">
        <v>153</v>
      </c>
      <c r="C393" s="236" t="s">
        <v>656</v>
      </c>
      <c r="D393" s="237" t="s">
        <v>19</v>
      </c>
      <c r="E393" s="277">
        <v>37033</v>
      </c>
      <c r="F393" s="238" t="s">
        <v>118</v>
      </c>
      <c r="G393" s="240" t="str">
        <f>REPLACE(CHOOSE(MATCH(YEAR($Q$1-E393)-1900,{8;9;10;11;12;14;16;18}),"P 1","P 2","B 1","B 2","M","C","J","S"),2,1,F393)</f>
        <v>MG</v>
      </c>
      <c r="H393" s="205" t="str">
        <f t="shared" ca="1" si="46"/>
        <v/>
      </c>
      <c r="I393" s="205" t="str">
        <f t="shared" ca="1" si="46"/>
        <v/>
      </c>
      <c r="J393" s="205" t="str">
        <f t="shared" ca="1" si="46"/>
        <v/>
      </c>
      <c r="K393" s="205">
        <f t="shared" ca="1" si="46"/>
        <v>16</v>
      </c>
      <c r="L393" s="205" t="str">
        <f t="shared" ca="1" si="46"/>
        <v/>
      </c>
      <c r="M393" s="205" t="str">
        <f t="shared" ca="1" si="46"/>
        <v/>
      </c>
      <c r="N393" s="205" t="str">
        <f t="shared" ca="1" si="46"/>
        <v/>
      </c>
      <c r="O393" s="205" t="str">
        <f t="shared" ca="1" si="46"/>
        <v/>
      </c>
      <c r="P393" s="77">
        <f t="shared" ca="1" si="45"/>
        <v>16</v>
      </c>
      <c r="Q393" s="201"/>
    </row>
    <row r="394" spans="1:17" ht="15" customHeight="1">
      <c r="A394" s="234">
        <v>492</v>
      </c>
      <c r="B394" s="235" t="s">
        <v>65</v>
      </c>
      <c r="C394" s="236" t="s">
        <v>657</v>
      </c>
      <c r="D394" s="237" t="s">
        <v>19</v>
      </c>
      <c r="E394" s="277">
        <v>36930</v>
      </c>
      <c r="F394" s="238" t="s">
        <v>118</v>
      </c>
      <c r="G394" s="240" t="str">
        <f>REPLACE(CHOOSE(MATCH(YEAR($Q$1-E394)-1900,{8;9;10;11;12;14;16;18}),"P 1","P 2","B 1","B 2","M","C","J","S"),2,1,F394)</f>
        <v>MG</v>
      </c>
      <c r="H394" s="205" t="str">
        <f t="shared" ca="1" si="46"/>
        <v/>
      </c>
      <c r="I394" s="205" t="str">
        <f t="shared" ca="1" si="46"/>
        <v/>
      </c>
      <c r="J394" s="205" t="str">
        <f t="shared" ca="1" si="46"/>
        <v/>
      </c>
      <c r="K394" s="205">
        <f t="shared" ca="1" si="46"/>
        <v>12</v>
      </c>
      <c r="L394" s="205" t="str">
        <f t="shared" ca="1" si="46"/>
        <v/>
      </c>
      <c r="M394" s="205" t="str">
        <f t="shared" ca="1" si="46"/>
        <v/>
      </c>
      <c r="N394" s="205" t="str">
        <f t="shared" ca="1" si="46"/>
        <v/>
      </c>
      <c r="O394" s="205" t="str">
        <f t="shared" ca="1" si="46"/>
        <v/>
      </c>
      <c r="P394" s="77">
        <f t="shared" ca="1" si="45"/>
        <v>12</v>
      </c>
      <c r="Q394" s="201"/>
    </row>
    <row r="395" spans="1:17" ht="15" customHeight="1">
      <c r="A395" s="234">
        <v>493</v>
      </c>
      <c r="B395" s="235" t="s">
        <v>658</v>
      </c>
      <c r="C395" s="236" t="s">
        <v>659</v>
      </c>
      <c r="D395" s="237" t="s">
        <v>19</v>
      </c>
      <c r="E395" s="277">
        <v>36991</v>
      </c>
      <c r="F395" s="238" t="s">
        <v>118</v>
      </c>
      <c r="G395" s="240" t="str">
        <f>REPLACE(CHOOSE(MATCH(YEAR($Q$1-E395)-1900,{8;9;10;11;12;14;16;18}),"P 1","P 2","B 1","B 2","M","C","J","S"),2,1,F395)</f>
        <v>MG</v>
      </c>
      <c r="H395" s="205" t="str">
        <f t="shared" ca="1" si="46"/>
        <v/>
      </c>
      <c r="I395" s="205" t="str">
        <f t="shared" ca="1" si="46"/>
        <v/>
      </c>
      <c r="J395" s="205" t="str">
        <f t="shared" ca="1" si="46"/>
        <v/>
      </c>
      <c r="K395" s="205" t="str">
        <f t="shared" ca="1" si="46"/>
        <v/>
      </c>
      <c r="L395" s="205" t="str">
        <f t="shared" ca="1" si="46"/>
        <v/>
      </c>
      <c r="M395" s="205" t="str">
        <f t="shared" ca="1" si="46"/>
        <v/>
      </c>
      <c r="N395" s="205" t="str">
        <f t="shared" ca="1" si="46"/>
        <v/>
      </c>
      <c r="O395" s="205" t="str">
        <f t="shared" ca="1" si="46"/>
        <v/>
      </c>
      <c r="P395" s="77" t="str">
        <f t="shared" ca="1" si="45"/>
        <v/>
      </c>
      <c r="Q395" s="201"/>
    </row>
    <row r="396" spans="1:17" ht="15" customHeight="1">
      <c r="A396" s="234">
        <v>494</v>
      </c>
      <c r="B396" s="235" t="s">
        <v>660</v>
      </c>
      <c r="C396" s="236" t="s">
        <v>661</v>
      </c>
      <c r="D396" s="237" t="s">
        <v>19</v>
      </c>
      <c r="E396" s="277">
        <v>37145</v>
      </c>
      <c r="F396" s="238" t="s">
        <v>118</v>
      </c>
      <c r="G396" s="240" t="str">
        <f>REPLACE(CHOOSE(MATCH(YEAR($Q$1-E396)-1900,{8;9;10;11;12;14;16;18}),"P 1","P 2","B 1","B 2","M","C","J","S"),2,1,F396)</f>
        <v>MG</v>
      </c>
      <c r="H396" s="205" t="str">
        <f t="shared" ca="1" si="46"/>
        <v/>
      </c>
      <c r="I396" s="205" t="str">
        <f t="shared" ca="1" si="46"/>
        <v/>
      </c>
      <c r="J396" s="205" t="str">
        <f t="shared" ca="1" si="46"/>
        <v/>
      </c>
      <c r="K396" s="205">
        <f t="shared" ca="1" si="46"/>
        <v>4</v>
      </c>
      <c r="L396" s="205" t="str">
        <f t="shared" ca="1" si="46"/>
        <v/>
      </c>
      <c r="M396" s="205" t="str">
        <f t="shared" ca="1" si="46"/>
        <v/>
      </c>
      <c r="N396" s="205" t="str">
        <f t="shared" ca="1" si="46"/>
        <v/>
      </c>
      <c r="O396" s="205" t="str">
        <f t="shared" ca="1" si="46"/>
        <v/>
      </c>
      <c r="P396" s="77">
        <f t="shared" ca="1" si="45"/>
        <v>4</v>
      </c>
      <c r="Q396" s="201"/>
    </row>
    <row r="397" spans="1:17" ht="15" customHeight="1">
      <c r="A397" s="234">
        <v>495</v>
      </c>
      <c r="B397" s="235" t="s">
        <v>662</v>
      </c>
      <c r="C397" s="236" t="s">
        <v>663</v>
      </c>
      <c r="D397" s="237" t="s">
        <v>19</v>
      </c>
      <c r="E397" s="277">
        <v>36573</v>
      </c>
      <c r="F397" s="238" t="s">
        <v>118</v>
      </c>
      <c r="G397" s="240" t="str">
        <f>REPLACE(CHOOSE(MATCH(YEAR($Q$1-E397)-1900,{8;9;10;11;12;14;16;18}),"P 1","P 2","B 1","B 2","M","C","J","S"),2,1,F397)</f>
        <v>MG</v>
      </c>
      <c r="H397" s="205" t="str">
        <f t="shared" ca="1" si="46"/>
        <v/>
      </c>
      <c r="I397" s="205" t="str">
        <f t="shared" ca="1" si="46"/>
        <v/>
      </c>
      <c r="J397" s="205" t="str">
        <f t="shared" ca="1" si="46"/>
        <v/>
      </c>
      <c r="K397" s="205">
        <f t="shared" ca="1" si="46"/>
        <v>45</v>
      </c>
      <c r="L397" s="205" t="str">
        <f t="shared" ca="1" si="46"/>
        <v/>
      </c>
      <c r="M397" s="205" t="str">
        <f t="shared" ca="1" si="46"/>
        <v/>
      </c>
      <c r="N397" s="205" t="str">
        <f t="shared" ca="1" si="46"/>
        <v/>
      </c>
      <c r="O397" s="205" t="str">
        <f t="shared" ca="1" si="46"/>
        <v/>
      </c>
      <c r="P397" s="77">
        <f t="shared" ca="1" si="45"/>
        <v>45</v>
      </c>
      <c r="Q397" s="201"/>
    </row>
    <row r="398" spans="1:17" ht="15" customHeight="1">
      <c r="A398" s="234">
        <v>496</v>
      </c>
      <c r="B398" s="235" t="s">
        <v>335</v>
      </c>
      <c r="C398" s="236" t="s">
        <v>664</v>
      </c>
      <c r="D398" s="237" t="s">
        <v>19</v>
      </c>
      <c r="E398" s="277">
        <v>37237</v>
      </c>
      <c r="F398" s="238" t="s">
        <v>118</v>
      </c>
      <c r="G398" s="240" t="str">
        <f>REPLACE(CHOOSE(MATCH(YEAR($Q$1-E398)-1900,{8;9;10;11;12;14;16;18}),"P 1","P 2","B 1","B 2","M","C","J","S"),2,1,F398)</f>
        <v>MG</v>
      </c>
      <c r="H398" s="205" t="str">
        <f t="shared" ca="1" si="46"/>
        <v/>
      </c>
      <c r="I398" s="205" t="str">
        <f t="shared" ca="1" si="46"/>
        <v/>
      </c>
      <c r="J398" s="205" t="str">
        <f t="shared" ca="1" si="46"/>
        <v/>
      </c>
      <c r="K398" s="205">
        <f t="shared" ca="1" si="46"/>
        <v>32</v>
      </c>
      <c r="L398" s="205" t="str">
        <f t="shared" ca="1" si="46"/>
        <v/>
      </c>
      <c r="M398" s="205" t="str">
        <f t="shared" ca="1" si="46"/>
        <v/>
      </c>
      <c r="N398" s="205" t="str">
        <f t="shared" ca="1" si="46"/>
        <v/>
      </c>
      <c r="O398" s="205" t="str">
        <f t="shared" ca="1" si="46"/>
        <v/>
      </c>
      <c r="P398" s="77">
        <f t="shared" ca="1" si="45"/>
        <v>32</v>
      </c>
      <c r="Q398" s="201"/>
    </row>
    <row r="399" spans="1:17" ht="15" customHeight="1">
      <c r="A399" s="234">
        <v>497</v>
      </c>
      <c r="B399" s="235" t="s">
        <v>665</v>
      </c>
      <c r="C399" s="236" t="s">
        <v>666</v>
      </c>
      <c r="D399" s="237" t="s">
        <v>19</v>
      </c>
      <c r="E399" s="277">
        <v>36892</v>
      </c>
      <c r="F399" s="238" t="s">
        <v>118</v>
      </c>
      <c r="G399" s="240" t="str">
        <f>REPLACE(CHOOSE(MATCH(YEAR($Q$1-E399)-1900,{8;9;10;11;12;14;16;18}),"P 1","P 2","B 1","B 2","M","C","J","S"),2,1,F399)</f>
        <v>MG</v>
      </c>
      <c r="H399" s="205" t="str">
        <f t="shared" ca="1" si="46"/>
        <v/>
      </c>
      <c r="I399" s="205" t="str">
        <f t="shared" ca="1" si="46"/>
        <v/>
      </c>
      <c r="J399" s="205" t="str">
        <f t="shared" ca="1" si="46"/>
        <v/>
      </c>
      <c r="K399" s="205" t="str">
        <f t="shared" ca="1" si="46"/>
        <v/>
      </c>
      <c r="L399" s="205" t="str">
        <f t="shared" ca="1" si="46"/>
        <v/>
      </c>
      <c r="M399" s="205" t="str">
        <f t="shared" ca="1" si="46"/>
        <v/>
      </c>
      <c r="N399" s="205" t="str">
        <f t="shared" ca="1" si="46"/>
        <v/>
      </c>
      <c r="O399" s="205" t="str">
        <f t="shared" ca="1" si="46"/>
        <v/>
      </c>
      <c r="P399" s="77" t="str">
        <f t="shared" ca="1" si="45"/>
        <v/>
      </c>
      <c r="Q399" s="201"/>
    </row>
    <row r="400" spans="1:17" ht="15" customHeight="1">
      <c r="A400" s="234">
        <v>498</v>
      </c>
      <c r="B400" s="235" t="s">
        <v>667</v>
      </c>
      <c r="C400" s="236" t="s">
        <v>668</v>
      </c>
      <c r="D400" s="237" t="s">
        <v>19</v>
      </c>
      <c r="E400" s="277">
        <v>36721</v>
      </c>
      <c r="F400" s="238" t="s">
        <v>118</v>
      </c>
      <c r="G400" s="240" t="str">
        <f>REPLACE(CHOOSE(MATCH(YEAR($Q$1-E400)-1900,{8;9;10;11;12;14;16;18}),"P 1","P 2","B 1","B 2","M","C","J","S"),2,1,F400)</f>
        <v>MG</v>
      </c>
      <c r="H400" s="205" t="str">
        <f t="shared" ca="1" si="46"/>
        <v/>
      </c>
      <c r="I400" s="205" t="str">
        <f t="shared" ca="1" si="46"/>
        <v/>
      </c>
      <c r="J400" s="205" t="str">
        <f t="shared" ca="1" si="46"/>
        <v/>
      </c>
      <c r="K400" s="205">
        <f t="shared" ca="1" si="46"/>
        <v>21</v>
      </c>
      <c r="L400" s="205" t="str">
        <f t="shared" ca="1" si="46"/>
        <v/>
      </c>
      <c r="M400" s="205" t="str">
        <f t="shared" ca="1" si="46"/>
        <v/>
      </c>
      <c r="N400" s="205" t="str">
        <f t="shared" ca="1" si="46"/>
        <v/>
      </c>
      <c r="O400" s="205" t="str">
        <f t="shared" ca="1" si="46"/>
        <v/>
      </c>
      <c r="P400" s="77">
        <f t="shared" ca="1" si="45"/>
        <v>21</v>
      </c>
      <c r="Q400" s="201"/>
    </row>
    <row r="401" spans="1:17" ht="15" customHeight="1">
      <c r="A401" s="234">
        <v>499</v>
      </c>
      <c r="B401" s="235" t="s">
        <v>188</v>
      </c>
      <c r="C401" s="236" t="s">
        <v>669</v>
      </c>
      <c r="D401" s="237" t="s">
        <v>19</v>
      </c>
      <c r="E401" s="277">
        <v>38007</v>
      </c>
      <c r="F401" s="238" t="s">
        <v>118</v>
      </c>
      <c r="G401" s="240" t="str">
        <f>REPLACE(CHOOSE(MATCH(YEAR($Q$1-E401)-1900,{8;9;10;11;12;14;16;18}),"P 1","P 2","B 1","B 2","M","C","J","S"),2,1,F401)</f>
        <v>PG2</v>
      </c>
      <c r="H401" s="205" t="str">
        <f t="shared" ca="1" si="46"/>
        <v/>
      </c>
      <c r="I401" s="205" t="str">
        <f t="shared" ca="1" si="46"/>
        <v/>
      </c>
      <c r="J401" s="205" t="str">
        <f t="shared" ca="1" si="46"/>
        <v/>
      </c>
      <c r="K401" s="205" t="str">
        <f t="shared" ca="1" si="46"/>
        <v/>
      </c>
      <c r="L401" s="205" t="str">
        <f t="shared" ca="1" si="46"/>
        <v/>
      </c>
      <c r="M401" s="205" t="str">
        <f t="shared" ca="1" si="46"/>
        <v/>
      </c>
      <c r="N401" s="205" t="str">
        <f t="shared" ca="1" si="46"/>
        <v/>
      </c>
      <c r="O401" s="205">
        <f t="shared" ca="1" si="46"/>
        <v>32</v>
      </c>
      <c r="P401" s="77">
        <f t="shared" ca="1" si="45"/>
        <v>32</v>
      </c>
      <c r="Q401" s="201"/>
    </row>
    <row r="402" spans="1:17" ht="15" customHeight="1">
      <c r="A402" s="228">
        <v>500</v>
      </c>
      <c r="B402" s="229" t="s">
        <v>670</v>
      </c>
      <c r="C402" s="230" t="s">
        <v>671</v>
      </c>
      <c r="D402" s="231" t="s">
        <v>32</v>
      </c>
      <c r="E402" s="278">
        <v>38098</v>
      </c>
      <c r="F402" s="241" t="s">
        <v>118</v>
      </c>
      <c r="G402" s="233" t="str">
        <f>REPLACE(CHOOSE(MATCH(YEAR($Q$1-E402)-1900,{8;9;10;11;12;14;16;18}),"P 1","P 2","B 1","B 2","M","C","J","S"),2,1,F402)</f>
        <v>PG2</v>
      </c>
      <c r="H402" s="205" t="str">
        <f t="shared" ref="H402:O411" ca="1" si="47">IFERROR(INDEX(INDIRECT("'"&amp;H$1&amp;"'!A:A"),MATCH($A402,INDIRECT("'"&amp;H$1&amp;"'!B:B"),0)),"")</f>
        <v/>
      </c>
      <c r="I402" s="205" t="str">
        <f t="shared" ca="1" si="47"/>
        <v/>
      </c>
      <c r="J402" s="205" t="str">
        <f t="shared" ca="1" si="47"/>
        <v/>
      </c>
      <c r="K402" s="205" t="str">
        <f t="shared" ca="1" si="47"/>
        <v/>
      </c>
      <c r="L402" s="205" t="str">
        <f t="shared" ca="1" si="47"/>
        <v/>
      </c>
      <c r="M402" s="205" t="str">
        <f t="shared" ca="1" si="47"/>
        <v/>
      </c>
      <c r="N402" s="205" t="str">
        <f t="shared" ca="1" si="47"/>
        <v/>
      </c>
      <c r="O402" s="205">
        <f t="shared" ca="1" si="47"/>
        <v>33</v>
      </c>
      <c r="P402" s="77">
        <f t="shared" ca="1" si="45"/>
        <v>33</v>
      </c>
      <c r="Q402" s="201"/>
    </row>
    <row r="403" spans="1:17" ht="15" customHeight="1">
      <c r="A403" s="228">
        <v>501</v>
      </c>
      <c r="B403" s="229" t="s">
        <v>672</v>
      </c>
      <c r="C403" s="230" t="s">
        <v>673</v>
      </c>
      <c r="D403" s="231" t="s">
        <v>32</v>
      </c>
      <c r="E403" s="278">
        <v>37804</v>
      </c>
      <c r="F403" s="241" t="s">
        <v>118</v>
      </c>
      <c r="G403" s="233" t="str">
        <f>REPLACE(CHOOSE(MATCH(YEAR($Q$1-E403)-1900,{8;9;10;11;12;14;16;18}),"P 1","P 2","B 1","B 2","M","C","J","S"),2,1,F403)</f>
        <v>BG1</v>
      </c>
      <c r="H403" s="205" t="str">
        <f t="shared" ca="1" si="47"/>
        <v/>
      </c>
      <c r="I403" s="205" t="str">
        <f t="shared" ca="1" si="47"/>
        <v/>
      </c>
      <c r="J403" s="205" t="str">
        <f t="shared" ca="1" si="47"/>
        <v/>
      </c>
      <c r="K403" s="205" t="str">
        <f t="shared" ca="1" si="47"/>
        <v/>
      </c>
      <c r="L403" s="205" t="str">
        <f t="shared" ca="1" si="47"/>
        <v/>
      </c>
      <c r="M403" s="205" t="str">
        <f t="shared" ca="1" si="47"/>
        <v/>
      </c>
      <c r="N403" s="205" t="str">
        <f t="shared" ca="1" si="47"/>
        <v/>
      </c>
      <c r="O403" s="205">
        <f t="shared" ca="1" si="47"/>
        <v>25</v>
      </c>
      <c r="P403" s="77">
        <f t="shared" ca="1" si="45"/>
        <v>25</v>
      </c>
      <c r="Q403" s="201"/>
    </row>
    <row r="404" spans="1:17" ht="15" customHeight="1">
      <c r="A404" s="228">
        <v>502</v>
      </c>
      <c r="B404" s="229" t="s">
        <v>78</v>
      </c>
      <c r="C404" s="230" t="s">
        <v>674</v>
      </c>
      <c r="D404" s="231" t="s">
        <v>32</v>
      </c>
      <c r="E404" s="278">
        <v>37874</v>
      </c>
      <c r="F404" s="241" t="s">
        <v>118</v>
      </c>
      <c r="G404" s="233" t="str">
        <f>REPLACE(CHOOSE(MATCH(YEAR($Q$1-E404)-1900,{8;9;10;11;12;14;16;18}),"P 1","P 2","B 1","B 2","M","C","J","S"),2,1,F404)</f>
        <v>BG1</v>
      </c>
      <c r="H404" s="205" t="str">
        <f t="shared" ca="1" si="47"/>
        <v/>
      </c>
      <c r="I404" s="205" t="str">
        <f t="shared" ca="1" si="47"/>
        <v/>
      </c>
      <c r="J404" s="205" t="str">
        <f t="shared" ca="1" si="47"/>
        <v/>
      </c>
      <c r="K404" s="205" t="str">
        <f t="shared" ca="1" si="47"/>
        <v/>
      </c>
      <c r="L404" s="205" t="str">
        <f t="shared" ca="1" si="47"/>
        <v/>
      </c>
      <c r="M404" s="205" t="str">
        <f t="shared" ca="1" si="47"/>
        <v/>
      </c>
      <c r="N404" s="205" t="str">
        <f t="shared" ca="1" si="47"/>
        <v/>
      </c>
      <c r="O404" s="205">
        <f t="shared" ca="1" si="47"/>
        <v>26</v>
      </c>
      <c r="P404" s="77">
        <f t="shared" ca="1" si="45"/>
        <v>26</v>
      </c>
      <c r="Q404" s="201"/>
    </row>
    <row r="405" spans="1:17" ht="15" customHeight="1">
      <c r="A405" s="228">
        <v>503</v>
      </c>
      <c r="B405" s="229" t="s">
        <v>675</v>
      </c>
      <c r="C405" s="230" t="s">
        <v>676</v>
      </c>
      <c r="D405" s="231" t="s">
        <v>32</v>
      </c>
      <c r="E405" s="278">
        <v>37856</v>
      </c>
      <c r="F405" s="241" t="s">
        <v>118</v>
      </c>
      <c r="G405" s="233" t="str">
        <f>REPLACE(CHOOSE(MATCH(YEAR($Q$1-E405)-1900,{8;9;10;11;12;14;16;18}),"P 1","P 2","B 1","B 2","M","C","J","S"),2,1,F405)</f>
        <v>BG1</v>
      </c>
      <c r="H405" s="205" t="str">
        <f t="shared" ca="1" si="47"/>
        <v/>
      </c>
      <c r="I405" s="205" t="str">
        <f t="shared" ca="1" si="47"/>
        <v/>
      </c>
      <c r="J405" s="205" t="str">
        <f t="shared" ca="1" si="47"/>
        <v/>
      </c>
      <c r="K405" s="205" t="str">
        <f t="shared" ca="1" si="47"/>
        <v/>
      </c>
      <c r="L405" s="205" t="str">
        <f t="shared" ca="1" si="47"/>
        <v/>
      </c>
      <c r="M405" s="205" t="str">
        <f t="shared" ca="1" si="47"/>
        <v/>
      </c>
      <c r="N405" s="205" t="str">
        <f t="shared" ca="1" si="47"/>
        <v/>
      </c>
      <c r="O405" s="205">
        <f t="shared" ca="1" si="47"/>
        <v>16</v>
      </c>
      <c r="P405" s="77">
        <f t="shared" ca="1" si="45"/>
        <v>16</v>
      </c>
      <c r="Q405" s="201"/>
    </row>
    <row r="406" spans="1:17" ht="15" customHeight="1">
      <c r="A406" s="228">
        <v>504</v>
      </c>
      <c r="B406" s="229" t="s">
        <v>677</v>
      </c>
      <c r="C406" s="230" t="s">
        <v>20</v>
      </c>
      <c r="D406" s="231" t="s">
        <v>32</v>
      </c>
      <c r="E406" s="278">
        <v>37956</v>
      </c>
      <c r="F406" s="241" t="s">
        <v>118</v>
      </c>
      <c r="G406" s="233" t="str">
        <f>REPLACE(CHOOSE(MATCH(YEAR($Q$1-E406)-1900,{8;9;10;11;12;14;16;18}),"P 1","P 2","B 1","B 2","M","C","J","S"),2,1,F406)</f>
        <v>BG1</v>
      </c>
      <c r="H406" s="205" t="str">
        <f t="shared" ca="1" si="47"/>
        <v/>
      </c>
      <c r="I406" s="205" t="str">
        <f t="shared" ca="1" si="47"/>
        <v/>
      </c>
      <c r="J406" s="205" t="str">
        <f t="shared" ca="1" si="47"/>
        <v/>
      </c>
      <c r="K406" s="205" t="str">
        <f t="shared" ca="1" si="47"/>
        <v/>
      </c>
      <c r="L406" s="205" t="str">
        <f t="shared" ca="1" si="47"/>
        <v/>
      </c>
      <c r="M406" s="205" t="str">
        <f t="shared" ca="1" si="47"/>
        <v/>
      </c>
      <c r="N406" s="205" t="str">
        <f t="shared" ca="1" si="47"/>
        <v/>
      </c>
      <c r="O406" s="205">
        <f t="shared" ca="1" si="47"/>
        <v>35</v>
      </c>
      <c r="P406" s="77">
        <f t="shared" ca="1" si="45"/>
        <v>35</v>
      </c>
      <c r="Q406" s="201"/>
    </row>
    <row r="407" spans="1:17" ht="15" customHeight="1">
      <c r="A407" s="228">
        <v>505</v>
      </c>
      <c r="B407" s="229" t="s">
        <v>678</v>
      </c>
      <c r="C407" s="230" t="s">
        <v>198</v>
      </c>
      <c r="D407" s="231" t="s">
        <v>32</v>
      </c>
      <c r="E407" s="278">
        <v>37833</v>
      </c>
      <c r="F407" s="241" t="s">
        <v>118</v>
      </c>
      <c r="G407" s="233" t="str">
        <f>REPLACE(CHOOSE(MATCH(YEAR($Q$1-E407)-1900,{8;9;10;11;12;14;16;18}),"P 1","P 2","B 1","B 2","M","C","J","S"),2,1,F407)</f>
        <v>BG1</v>
      </c>
      <c r="H407" s="205" t="str">
        <f t="shared" ca="1" si="47"/>
        <v/>
      </c>
      <c r="I407" s="205" t="str">
        <f t="shared" ca="1" si="47"/>
        <v/>
      </c>
      <c r="J407" s="205" t="str">
        <f t="shared" ca="1" si="47"/>
        <v/>
      </c>
      <c r="K407" s="205" t="str">
        <f t="shared" ca="1" si="47"/>
        <v/>
      </c>
      <c r="L407" s="205" t="str">
        <f t="shared" ca="1" si="47"/>
        <v/>
      </c>
      <c r="M407" s="205" t="str">
        <f t="shared" ca="1" si="47"/>
        <v/>
      </c>
      <c r="N407" s="205" t="str">
        <f t="shared" ca="1" si="47"/>
        <v/>
      </c>
      <c r="O407" s="205">
        <f t="shared" ca="1" si="47"/>
        <v>31</v>
      </c>
      <c r="P407" s="77">
        <f t="shared" ca="1" si="45"/>
        <v>31</v>
      </c>
      <c r="Q407" s="201"/>
    </row>
    <row r="408" spans="1:17" ht="15" customHeight="1">
      <c r="A408" s="228">
        <v>506</v>
      </c>
      <c r="B408" s="229" t="s">
        <v>679</v>
      </c>
      <c r="C408" s="230" t="s">
        <v>680</v>
      </c>
      <c r="D408" s="231" t="s">
        <v>32</v>
      </c>
      <c r="E408" s="278">
        <v>37754</v>
      </c>
      <c r="F408" s="241" t="s">
        <v>15</v>
      </c>
      <c r="G408" s="233" t="str">
        <f>REPLACE(CHOOSE(MATCH(YEAR($Q$1-E408)-1900,{8;9;10;11;12;14;16;18}),"P 1","P 2","B 1","B 2","M","C","J","S"),2,1,F408)</f>
        <v>BF1</v>
      </c>
      <c r="H408" s="205" t="str">
        <f t="shared" ca="1" si="47"/>
        <v/>
      </c>
      <c r="I408" s="205" t="str">
        <f t="shared" ca="1" si="47"/>
        <v/>
      </c>
      <c r="J408" s="205" t="str">
        <f t="shared" ca="1" si="47"/>
        <v/>
      </c>
      <c r="K408" s="205" t="str">
        <f t="shared" ca="1" si="47"/>
        <v/>
      </c>
      <c r="L408" s="205" t="str">
        <f t="shared" ca="1" si="47"/>
        <v/>
      </c>
      <c r="M408" s="205" t="str">
        <f t="shared" ca="1" si="47"/>
        <v/>
      </c>
      <c r="N408" s="205">
        <f t="shared" ca="1" si="47"/>
        <v>25</v>
      </c>
      <c r="O408" s="205" t="str">
        <f t="shared" ca="1" si="47"/>
        <v/>
      </c>
      <c r="P408" s="77">
        <f t="shared" ca="1" si="45"/>
        <v>25</v>
      </c>
      <c r="Q408" s="201"/>
    </row>
    <row r="409" spans="1:17" ht="15" customHeight="1">
      <c r="A409" s="228">
        <v>507</v>
      </c>
      <c r="B409" s="229" t="s">
        <v>82</v>
      </c>
      <c r="C409" s="230" t="s">
        <v>681</v>
      </c>
      <c r="D409" s="231" t="s">
        <v>32</v>
      </c>
      <c r="E409" s="278">
        <v>37696</v>
      </c>
      <c r="F409" s="241" t="s">
        <v>15</v>
      </c>
      <c r="G409" s="233" t="str">
        <f>REPLACE(CHOOSE(MATCH(YEAR($Q$1-E409)-1900,{8;9;10;11;12;14;16;18}),"P 1","P 2","B 1","B 2","M","C","J","S"),2,1,F409)</f>
        <v>BF1</v>
      </c>
      <c r="H409" s="205" t="str">
        <f t="shared" ca="1" si="47"/>
        <v/>
      </c>
      <c r="I409" s="205" t="str">
        <f t="shared" ca="1" si="47"/>
        <v/>
      </c>
      <c r="J409" s="205" t="str">
        <f t="shared" ca="1" si="47"/>
        <v/>
      </c>
      <c r="K409" s="205" t="str">
        <f t="shared" ca="1" si="47"/>
        <v/>
      </c>
      <c r="L409" s="205" t="str">
        <f t="shared" ca="1" si="47"/>
        <v/>
      </c>
      <c r="M409" s="205" t="str">
        <f t="shared" ca="1" si="47"/>
        <v/>
      </c>
      <c r="N409" s="205">
        <f t="shared" ca="1" si="47"/>
        <v>8</v>
      </c>
      <c r="O409" s="205" t="str">
        <f t="shared" ca="1" si="47"/>
        <v/>
      </c>
      <c r="P409" s="77">
        <f t="shared" ca="1" si="45"/>
        <v>8</v>
      </c>
      <c r="Q409" s="201"/>
    </row>
    <row r="410" spans="1:17" ht="15" customHeight="1">
      <c r="A410" s="228">
        <v>508</v>
      </c>
      <c r="B410" s="229" t="s">
        <v>85</v>
      </c>
      <c r="C410" s="230" t="s">
        <v>682</v>
      </c>
      <c r="D410" s="231" t="s">
        <v>32</v>
      </c>
      <c r="E410" s="278">
        <v>37789</v>
      </c>
      <c r="F410" s="241" t="s">
        <v>15</v>
      </c>
      <c r="G410" s="233" t="str">
        <f>REPLACE(CHOOSE(MATCH(YEAR($Q$1-E410)-1900,{8;9;10;11;12;14;16;18}),"P 1","P 2","B 1","B 2","M","C","J","S"),2,1,F410)</f>
        <v>BF1</v>
      </c>
      <c r="H410" s="205" t="str">
        <f t="shared" ca="1" si="47"/>
        <v/>
      </c>
      <c r="I410" s="205" t="str">
        <f t="shared" ca="1" si="47"/>
        <v/>
      </c>
      <c r="J410" s="205" t="str">
        <f t="shared" ca="1" si="47"/>
        <v/>
      </c>
      <c r="K410" s="205" t="str">
        <f t="shared" ca="1" si="47"/>
        <v/>
      </c>
      <c r="L410" s="205" t="str">
        <f t="shared" ca="1" si="47"/>
        <v/>
      </c>
      <c r="M410" s="205" t="str">
        <f t="shared" ca="1" si="47"/>
        <v/>
      </c>
      <c r="N410" s="205" t="str">
        <f t="shared" ca="1" si="47"/>
        <v/>
      </c>
      <c r="O410" s="205" t="str">
        <f t="shared" ca="1" si="47"/>
        <v/>
      </c>
      <c r="P410" s="77" t="str">
        <f t="shared" ca="1" si="45"/>
        <v/>
      </c>
      <c r="Q410" s="201"/>
    </row>
    <row r="411" spans="1:17" ht="15" customHeight="1">
      <c r="A411" s="228">
        <v>509</v>
      </c>
      <c r="B411" s="229" t="s">
        <v>683</v>
      </c>
      <c r="C411" s="230" t="s">
        <v>684</v>
      </c>
      <c r="D411" s="231" t="s">
        <v>32</v>
      </c>
      <c r="E411" s="278">
        <v>37632</v>
      </c>
      <c r="F411" s="241" t="s">
        <v>15</v>
      </c>
      <c r="G411" s="233" t="str">
        <f>REPLACE(CHOOSE(MATCH(YEAR($Q$1-E411)-1900,{8;9;10;11;12;14;16;18}),"P 1","P 2","B 1","B 2","M","C","J","S"),2,1,F411)</f>
        <v>BF1</v>
      </c>
      <c r="H411" s="205" t="str">
        <f t="shared" ca="1" si="47"/>
        <v/>
      </c>
      <c r="I411" s="205" t="str">
        <f t="shared" ca="1" si="47"/>
        <v/>
      </c>
      <c r="J411" s="205" t="str">
        <f t="shared" ca="1" si="47"/>
        <v/>
      </c>
      <c r="K411" s="205" t="str">
        <f t="shared" ca="1" si="47"/>
        <v/>
      </c>
      <c r="L411" s="205" t="str">
        <f t="shared" ca="1" si="47"/>
        <v/>
      </c>
      <c r="M411" s="205" t="str">
        <f t="shared" ca="1" si="47"/>
        <v/>
      </c>
      <c r="N411" s="205">
        <f t="shared" ca="1" si="47"/>
        <v>3</v>
      </c>
      <c r="O411" s="205" t="str">
        <f t="shared" ca="1" si="47"/>
        <v/>
      </c>
      <c r="P411" s="77">
        <f t="shared" ca="1" si="45"/>
        <v>3</v>
      </c>
      <c r="Q411" s="201"/>
    </row>
    <row r="412" spans="1:17" ht="15" customHeight="1">
      <c r="A412" s="228">
        <v>510</v>
      </c>
      <c r="B412" s="229" t="s">
        <v>158</v>
      </c>
      <c r="C412" s="230" t="s">
        <v>685</v>
      </c>
      <c r="D412" s="231" t="s">
        <v>32</v>
      </c>
      <c r="E412" s="278">
        <v>37686</v>
      </c>
      <c r="F412" s="241" t="s">
        <v>15</v>
      </c>
      <c r="G412" s="233" t="str">
        <f>REPLACE(CHOOSE(MATCH(YEAR($Q$1-E412)-1900,{8;9;10;11;12;14;16;18}),"P 1","P 2","B 1","B 2","M","C","J","S"),2,1,F412)</f>
        <v>BF1</v>
      </c>
      <c r="H412" s="205" t="str">
        <f t="shared" ref="H412:O421" ca="1" si="48">IFERROR(INDEX(INDIRECT("'"&amp;H$1&amp;"'!A:A"),MATCH($A412,INDIRECT("'"&amp;H$1&amp;"'!B:B"),0)),"")</f>
        <v/>
      </c>
      <c r="I412" s="205" t="str">
        <f t="shared" ca="1" si="48"/>
        <v/>
      </c>
      <c r="J412" s="205" t="str">
        <f t="shared" ca="1" si="48"/>
        <v/>
      </c>
      <c r="K412" s="205" t="str">
        <f t="shared" ca="1" si="48"/>
        <v/>
      </c>
      <c r="L412" s="205" t="str">
        <f t="shared" ca="1" si="48"/>
        <v/>
      </c>
      <c r="M412" s="205" t="str">
        <f t="shared" ca="1" si="48"/>
        <v/>
      </c>
      <c r="N412" s="205">
        <f t="shared" ca="1" si="48"/>
        <v>22</v>
      </c>
      <c r="O412" s="205" t="str">
        <f t="shared" ca="1" si="48"/>
        <v/>
      </c>
      <c r="P412" s="77">
        <f t="shared" ca="1" si="45"/>
        <v>22</v>
      </c>
      <c r="Q412" s="201"/>
    </row>
    <row r="413" spans="1:17" ht="15" customHeight="1">
      <c r="A413" s="228">
        <v>511</v>
      </c>
      <c r="B413" s="229" t="s">
        <v>686</v>
      </c>
      <c r="C413" s="230" t="s">
        <v>687</v>
      </c>
      <c r="D413" s="231" t="s">
        <v>32</v>
      </c>
      <c r="E413" s="278">
        <v>37715</v>
      </c>
      <c r="F413" s="241" t="s">
        <v>15</v>
      </c>
      <c r="G413" s="233" t="str">
        <f>REPLACE(CHOOSE(MATCH(YEAR($Q$1-E413)-1900,{8;9;10;11;12;14;16;18}),"P 1","P 2","B 1","B 2","M","C","J","S"),2,1,F413)</f>
        <v>BF1</v>
      </c>
      <c r="H413" s="205" t="str">
        <f t="shared" ca="1" si="48"/>
        <v/>
      </c>
      <c r="I413" s="205" t="str">
        <f t="shared" ca="1" si="48"/>
        <v/>
      </c>
      <c r="J413" s="205" t="str">
        <f t="shared" ca="1" si="48"/>
        <v/>
      </c>
      <c r="K413" s="205" t="str">
        <f t="shared" ca="1" si="48"/>
        <v/>
      </c>
      <c r="L413" s="205" t="str">
        <f t="shared" ca="1" si="48"/>
        <v/>
      </c>
      <c r="M413" s="205" t="str">
        <f t="shared" ca="1" si="48"/>
        <v/>
      </c>
      <c r="N413" s="205">
        <f t="shared" ca="1" si="48"/>
        <v>20</v>
      </c>
      <c r="O413" s="205" t="str">
        <f t="shared" ca="1" si="48"/>
        <v/>
      </c>
      <c r="P413" s="77">
        <f t="shared" ca="1" si="45"/>
        <v>20</v>
      </c>
      <c r="Q413" s="201"/>
    </row>
    <row r="414" spans="1:17" ht="15" customHeight="1">
      <c r="A414" s="228">
        <v>512</v>
      </c>
      <c r="B414" s="229" t="s">
        <v>177</v>
      </c>
      <c r="C414" s="230" t="s">
        <v>91</v>
      </c>
      <c r="D414" s="231" t="s">
        <v>32</v>
      </c>
      <c r="E414" s="278">
        <v>37358</v>
      </c>
      <c r="F414" s="241" t="s">
        <v>118</v>
      </c>
      <c r="G414" s="233" t="str">
        <f>REPLACE(CHOOSE(MATCH(YEAR($Q$1-E414)-1900,{8;9;10;11;12;14;16;18}),"P 1","P 2","B 1","B 2","M","C","J","S"),2,1,F414)</f>
        <v>BG2</v>
      </c>
      <c r="H414" s="205" t="str">
        <f t="shared" ca="1" si="48"/>
        <v/>
      </c>
      <c r="I414" s="205" t="str">
        <f t="shared" ca="1" si="48"/>
        <v/>
      </c>
      <c r="J414" s="205" t="str">
        <f t="shared" ca="1" si="48"/>
        <v/>
      </c>
      <c r="K414" s="205" t="str">
        <f t="shared" ca="1" si="48"/>
        <v/>
      </c>
      <c r="L414" s="205" t="str">
        <f t="shared" ca="1" si="48"/>
        <v/>
      </c>
      <c r="M414" s="205">
        <f t="shared" ca="1" si="48"/>
        <v>26</v>
      </c>
      <c r="N414" s="205" t="str">
        <f t="shared" ca="1" si="48"/>
        <v/>
      </c>
      <c r="O414" s="205" t="str">
        <f t="shared" ca="1" si="48"/>
        <v/>
      </c>
      <c r="P414" s="77">
        <f t="shared" ca="1" si="45"/>
        <v>26</v>
      </c>
      <c r="Q414" s="201"/>
    </row>
    <row r="415" spans="1:17" ht="15" customHeight="1">
      <c r="A415" s="228">
        <v>513</v>
      </c>
      <c r="B415" s="229" t="s">
        <v>178</v>
      </c>
      <c r="C415" s="230" t="s">
        <v>179</v>
      </c>
      <c r="D415" s="231" t="s">
        <v>32</v>
      </c>
      <c r="E415" s="278">
        <v>37582</v>
      </c>
      <c r="F415" s="241" t="s">
        <v>118</v>
      </c>
      <c r="G415" s="233" t="str">
        <f>REPLACE(CHOOSE(MATCH(YEAR($Q$1-E415)-1900,{8;9;10;11;12;14;16;18}),"P 1","P 2","B 1","B 2","M","C","J","S"),2,1,F415)</f>
        <v>BG2</v>
      </c>
      <c r="H415" s="205" t="str">
        <f t="shared" ca="1" si="48"/>
        <v/>
      </c>
      <c r="I415" s="205" t="str">
        <f t="shared" ca="1" si="48"/>
        <v/>
      </c>
      <c r="J415" s="205" t="str">
        <f t="shared" ca="1" si="48"/>
        <v/>
      </c>
      <c r="K415" s="205" t="str">
        <f t="shared" ca="1" si="48"/>
        <v/>
      </c>
      <c r="L415" s="205" t="str">
        <f t="shared" ca="1" si="48"/>
        <v/>
      </c>
      <c r="M415" s="205">
        <f t="shared" ca="1" si="48"/>
        <v>22</v>
      </c>
      <c r="N415" s="205" t="str">
        <f t="shared" ca="1" si="48"/>
        <v/>
      </c>
      <c r="O415" s="205" t="str">
        <f t="shared" ca="1" si="48"/>
        <v/>
      </c>
      <c r="P415" s="77">
        <f t="shared" ca="1" si="45"/>
        <v>22</v>
      </c>
      <c r="Q415" s="201"/>
    </row>
    <row r="416" spans="1:17" ht="15" customHeight="1">
      <c r="A416" s="228">
        <v>514</v>
      </c>
      <c r="B416" s="229" t="s">
        <v>175</v>
      </c>
      <c r="C416" s="230" t="s">
        <v>176</v>
      </c>
      <c r="D416" s="231" t="s">
        <v>32</v>
      </c>
      <c r="E416" s="278">
        <v>37282</v>
      </c>
      <c r="F416" s="232" t="s">
        <v>118</v>
      </c>
      <c r="G416" s="233" t="str">
        <f>REPLACE(CHOOSE(MATCH(YEAR($Q$1-E416)-1900,{8;9;10;11;12;14;16;18}),"P 1","P 2","B 1","B 2","M","C","J","S"),2,1,F416)</f>
        <v>BG2</v>
      </c>
      <c r="H416" s="205" t="str">
        <f t="shared" ca="1" si="48"/>
        <v/>
      </c>
      <c r="I416" s="205" t="str">
        <f t="shared" ca="1" si="48"/>
        <v/>
      </c>
      <c r="J416" s="205" t="str">
        <f t="shared" ca="1" si="48"/>
        <v/>
      </c>
      <c r="K416" s="205" t="str">
        <f t="shared" ca="1" si="48"/>
        <v/>
      </c>
      <c r="L416" s="205" t="str">
        <f t="shared" ca="1" si="48"/>
        <v/>
      </c>
      <c r="M416" s="205">
        <f t="shared" ca="1" si="48"/>
        <v>9</v>
      </c>
      <c r="N416" s="205" t="str">
        <f t="shared" ca="1" si="48"/>
        <v/>
      </c>
      <c r="O416" s="205" t="str">
        <f t="shared" ca="1" si="48"/>
        <v/>
      </c>
      <c r="P416" s="77">
        <f t="shared" ca="1" si="45"/>
        <v>9</v>
      </c>
      <c r="Q416" s="201"/>
    </row>
    <row r="417" spans="1:17" ht="15" customHeight="1">
      <c r="A417" s="228">
        <v>515</v>
      </c>
      <c r="B417" s="229" t="s">
        <v>688</v>
      </c>
      <c r="C417" s="230" t="s">
        <v>689</v>
      </c>
      <c r="D417" s="231" t="s">
        <v>32</v>
      </c>
      <c r="E417" s="278">
        <v>37528</v>
      </c>
      <c r="F417" s="232" t="s">
        <v>118</v>
      </c>
      <c r="G417" s="233" t="str">
        <f>REPLACE(CHOOSE(MATCH(YEAR($Q$1-E417)-1900,{8;9;10;11;12;14;16;18}),"P 1","P 2","B 1","B 2","M","C","J","S"),2,1,F417)</f>
        <v>BG2</v>
      </c>
      <c r="H417" s="205" t="str">
        <f t="shared" ca="1" si="48"/>
        <v/>
      </c>
      <c r="I417" s="205" t="str">
        <f t="shared" ca="1" si="48"/>
        <v/>
      </c>
      <c r="J417" s="205" t="str">
        <f t="shared" ca="1" si="48"/>
        <v/>
      </c>
      <c r="K417" s="205" t="str">
        <f t="shared" ca="1" si="48"/>
        <v/>
      </c>
      <c r="L417" s="205" t="str">
        <f t="shared" ca="1" si="48"/>
        <v/>
      </c>
      <c r="M417" s="205">
        <f t="shared" ca="1" si="48"/>
        <v>14</v>
      </c>
      <c r="N417" s="205" t="str">
        <f t="shared" ca="1" si="48"/>
        <v/>
      </c>
      <c r="O417" s="205" t="str">
        <f t="shared" ca="1" si="48"/>
        <v/>
      </c>
      <c r="P417" s="77">
        <f t="shared" ca="1" si="45"/>
        <v>14</v>
      </c>
      <c r="Q417" s="201"/>
    </row>
    <row r="418" spans="1:17" ht="15" customHeight="1">
      <c r="A418" s="228">
        <v>516</v>
      </c>
      <c r="B418" s="229" t="s">
        <v>173</v>
      </c>
      <c r="C418" s="230" t="s">
        <v>690</v>
      </c>
      <c r="D418" s="231" t="s">
        <v>32</v>
      </c>
      <c r="E418" s="278">
        <v>37621</v>
      </c>
      <c r="F418" s="232" t="s">
        <v>15</v>
      </c>
      <c r="G418" s="233" t="str">
        <f>REPLACE(CHOOSE(MATCH(YEAR($Q$1-E418)-1900,{8;9;10;11;12;14;16;18}),"P 1","P 2","B 1","B 2","M","C","J","S"),2,1,F418)</f>
        <v>BF2</v>
      </c>
      <c r="H418" s="205" t="str">
        <f t="shared" ca="1" si="48"/>
        <v/>
      </c>
      <c r="I418" s="205" t="str">
        <f t="shared" ca="1" si="48"/>
        <v/>
      </c>
      <c r="J418" s="205" t="str">
        <f t="shared" ca="1" si="48"/>
        <v/>
      </c>
      <c r="K418" s="205" t="str">
        <f t="shared" ca="1" si="48"/>
        <v/>
      </c>
      <c r="L418" s="205">
        <f t="shared" ca="1" si="48"/>
        <v>20</v>
      </c>
      <c r="M418" s="205" t="str">
        <f t="shared" ca="1" si="48"/>
        <v/>
      </c>
      <c r="N418" s="205" t="str">
        <f t="shared" ca="1" si="48"/>
        <v/>
      </c>
      <c r="O418" s="205" t="str">
        <f t="shared" ca="1" si="48"/>
        <v/>
      </c>
      <c r="P418" s="77">
        <f t="shared" ca="1" si="45"/>
        <v>20</v>
      </c>
      <c r="Q418" s="201"/>
    </row>
    <row r="419" spans="1:17" ht="15" customHeight="1">
      <c r="A419" s="228">
        <v>517</v>
      </c>
      <c r="B419" s="229" t="s">
        <v>691</v>
      </c>
      <c r="C419" s="230" t="s">
        <v>692</v>
      </c>
      <c r="D419" s="231" t="s">
        <v>32</v>
      </c>
      <c r="E419" s="278">
        <v>37405</v>
      </c>
      <c r="F419" s="232" t="s">
        <v>15</v>
      </c>
      <c r="G419" s="233" t="str">
        <f>REPLACE(CHOOSE(MATCH(YEAR($Q$1-E419)-1900,{8;9;10;11;12;14;16;18}),"P 1","P 2","B 1","B 2","M","C","J","S"),2,1,F419)</f>
        <v>BF2</v>
      </c>
      <c r="H419" s="205" t="str">
        <f t="shared" ca="1" si="48"/>
        <v/>
      </c>
      <c r="I419" s="205" t="str">
        <f t="shared" ca="1" si="48"/>
        <v/>
      </c>
      <c r="J419" s="205" t="str">
        <f t="shared" ca="1" si="48"/>
        <v/>
      </c>
      <c r="K419" s="205" t="str">
        <f t="shared" ca="1" si="48"/>
        <v/>
      </c>
      <c r="L419" s="205" t="str">
        <f t="shared" ca="1" si="48"/>
        <v/>
      </c>
      <c r="M419" s="205" t="str">
        <f t="shared" ca="1" si="48"/>
        <v/>
      </c>
      <c r="N419" s="205" t="str">
        <f t="shared" ca="1" si="48"/>
        <v/>
      </c>
      <c r="O419" s="205" t="str">
        <f t="shared" ca="1" si="48"/>
        <v/>
      </c>
      <c r="P419" s="77" t="str">
        <f t="shared" ca="1" si="45"/>
        <v/>
      </c>
      <c r="Q419" s="201"/>
    </row>
    <row r="420" spans="1:17" ht="15" customHeight="1">
      <c r="A420" s="228">
        <v>518</v>
      </c>
      <c r="B420" s="229" t="s">
        <v>186</v>
      </c>
      <c r="C420" s="230" t="s">
        <v>693</v>
      </c>
      <c r="D420" s="231" t="s">
        <v>32</v>
      </c>
      <c r="E420" s="278">
        <v>37364</v>
      </c>
      <c r="F420" s="232" t="s">
        <v>15</v>
      </c>
      <c r="G420" s="233" t="str">
        <f>REPLACE(CHOOSE(MATCH(YEAR($Q$1-E420)-1900,{8;9;10;11;12;14;16;18}),"P 1","P 2","B 1","B 2","M","C","J","S"),2,1,F420)</f>
        <v>BF2</v>
      </c>
      <c r="H420" s="205" t="str">
        <f t="shared" ca="1" si="48"/>
        <v/>
      </c>
      <c r="I420" s="205" t="str">
        <f t="shared" ca="1" si="48"/>
        <v/>
      </c>
      <c r="J420" s="205" t="str">
        <f t="shared" ca="1" si="48"/>
        <v/>
      </c>
      <c r="K420" s="205" t="str">
        <f t="shared" ca="1" si="48"/>
        <v/>
      </c>
      <c r="L420" s="205">
        <f t="shared" ca="1" si="48"/>
        <v>13</v>
      </c>
      <c r="M420" s="205" t="str">
        <f t="shared" ca="1" si="48"/>
        <v/>
      </c>
      <c r="N420" s="205" t="str">
        <f t="shared" ca="1" si="48"/>
        <v/>
      </c>
      <c r="O420" s="205" t="str">
        <f t="shared" ca="1" si="48"/>
        <v/>
      </c>
      <c r="P420" s="77">
        <f t="shared" ca="1" si="45"/>
        <v>13</v>
      </c>
      <c r="Q420" s="201"/>
    </row>
    <row r="421" spans="1:17" ht="15" customHeight="1">
      <c r="A421" s="228">
        <v>519</v>
      </c>
      <c r="B421" s="229" t="s">
        <v>174</v>
      </c>
      <c r="C421" s="230" t="s">
        <v>144</v>
      </c>
      <c r="D421" s="231" t="s">
        <v>32</v>
      </c>
      <c r="E421" s="278">
        <v>37456</v>
      </c>
      <c r="F421" s="232" t="s">
        <v>15</v>
      </c>
      <c r="G421" s="233" t="str">
        <f>REPLACE(CHOOSE(MATCH(YEAR($Q$1-E421)-1900,{8;9;10;11;12;14;16;18}),"P 1","P 2","B 1","B 2","M","C","J","S"),2,1,F421)</f>
        <v>BF2</v>
      </c>
      <c r="H421" s="205" t="str">
        <f t="shared" ca="1" si="48"/>
        <v/>
      </c>
      <c r="I421" s="205" t="str">
        <f t="shared" ca="1" si="48"/>
        <v/>
      </c>
      <c r="J421" s="205" t="str">
        <f t="shared" ca="1" si="48"/>
        <v/>
      </c>
      <c r="K421" s="205" t="str">
        <f t="shared" ca="1" si="48"/>
        <v/>
      </c>
      <c r="L421" s="205">
        <f t="shared" ca="1" si="48"/>
        <v>19</v>
      </c>
      <c r="M421" s="205" t="str">
        <f t="shared" ca="1" si="48"/>
        <v/>
      </c>
      <c r="N421" s="205" t="str">
        <f t="shared" ca="1" si="48"/>
        <v/>
      </c>
      <c r="O421" s="205" t="str">
        <f t="shared" ca="1" si="48"/>
        <v/>
      </c>
      <c r="P421" s="77">
        <f t="shared" ca="1" si="45"/>
        <v>19</v>
      </c>
      <c r="Q421" s="201"/>
    </row>
    <row r="422" spans="1:17" ht="15" customHeight="1">
      <c r="A422" s="228">
        <v>520</v>
      </c>
      <c r="B422" s="229" t="s">
        <v>694</v>
      </c>
      <c r="C422" s="230" t="s">
        <v>695</v>
      </c>
      <c r="D422" s="231" t="s">
        <v>32</v>
      </c>
      <c r="E422" s="278">
        <v>37584</v>
      </c>
      <c r="F422" s="232" t="s">
        <v>15</v>
      </c>
      <c r="G422" s="233" t="str">
        <f>REPLACE(CHOOSE(MATCH(YEAR($Q$1-E422)-1900,{8;9;10;11;12;14;16;18}),"P 1","P 2","B 1","B 2","M","C","J","S"),2,1,F422)</f>
        <v>BF2</v>
      </c>
      <c r="H422" s="205" t="str">
        <f t="shared" ref="H422:O431" ca="1" si="49">IFERROR(INDEX(INDIRECT("'"&amp;H$1&amp;"'!A:A"),MATCH($A422,INDIRECT("'"&amp;H$1&amp;"'!B:B"),0)),"")</f>
        <v/>
      </c>
      <c r="I422" s="205" t="str">
        <f t="shared" ca="1" si="49"/>
        <v/>
      </c>
      <c r="J422" s="205" t="str">
        <f t="shared" ca="1" si="49"/>
        <v/>
      </c>
      <c r="K422" s="205" t="str">
        <f t="shared" ca="1" si="49"/>
        <v/>
      </c>
      <c r="L422" s="205">
        <f t="shared" ca="1" si="49"/>
        <v>22</v>
      </c>
      <c r="M422" s="205" t="str">
        <f t="shared" ca="1" si="49"/>
        <v/>
      </c>
      <c r="N422" s="205" t="str">
        <f t="shared" ca="1" si="49"/>
        <v/>
      </c>
      <c r="O422" s="205" t="str">
        <f t="shared" ca="1" si="49"/>
        <v/>
      </c>
      <c r="P422" s="77">
        <f t="shared" ca="1" si="45"/>
        <v>22</v>
      </c>
      <c r="Q422" s="201"/>
    </row>
    <row r="423" spans="1:17" ht="15" customHeight="1">
      <c r="A423" s="228">
        <v>521</v>
      </c>
      <c r="B423" s="229" t="s">
        <v>696</v>
      </c>
      <c r="C423" s="230" t="s">
        <v>697</v>
      </c>
      <c r="D423" s="231" t="s">
        <v>32</v>
      </c>
      <c r="E423" s="278">
        <v>37453</v>
      </c>
      <c r="F423" s="232" t="s">
        <v>15</v>
      </c>
      <c r="G423" s="233" t="str">
        <f>REPLACE(CHOOSE(MATCH(YEAR($Q$1-E423)-1900,{8;9;10;11;12;14;16;18}),"P 1","P 2","B 1","B 2","M","C","J","S"),2,1,F423)</f>
        <v>BF2</v>
      </c>
      <c r="H423" s="205" t="str">
        <f t="shared" ca="1" si="49"/>
        <v/>
      </c>
      <c r="I423" s="205" t="str">
        <f t="shared" ca="1" si="49"/>
        <v/>
      </c>
      <c r="J423" s="205" t="str">
        <f t="shared" ca="1" si="49"/>
        <v/>
      </c>
      <c r="K423" s="205" t="str">
        <f t="shared" ca="1" si="49"/>
        <v/>
      </c>
      <c r="L423" s="205">
        <f t="shared" ca="1" si="49"/>
        <v>25</v>
      </c>
      <c r="M423" s="205" t="str">
        <f t="shared" ca="1" si="49"/>
        <v/>
      </c>
      <c r="N423" s="205" t="str">
        <f t="shared" ca="1" si="49"/>
        <v/>
      </c>
      <c r="O423" s="205" t="str">
        <f t="shared" ca="1" si="49"/>
        <v/>
      </c>
      <c r="P423" s="77">
        <f t="shared" ca="1" si="45"/>
        <v>25</v>
      </c>
      <c r="Q423" s="201"/>
    </row>
    <row r="424" spans="1:17" ht="15" customHeight="1">
      <c r="A424" s="228">
        <v>522</v>
      </c>
      <c r="B424" s="229" t="s">
        <v>241</v>
      </c>
      <c r="C424" s="230" t="s">
        <v>189</v>
      </c>
      <c r="D424" s="231" t="s">
        <v>32</v>
      </c>
      <c r="E424" s="278">
        <v>37606</v>
      </c>
      <c r="F424" s="232" t="s">
        <v>15</v>
      </c>
      <c r="G424" s="233" t="str">
        <f>REPLACE(CHOOSE(MATCH(YEAR($Q$1-E424)-1900,{8;9;10;11;12;14;16;18}),"P 1","P 2","B 1","B 2","M","C","J","S"),2,1,F424)</f>
        <v>BF2</v>
      </c>
      <c r="H424" s="205" t="str">
        <f t="shared" ca="1" si="49"/>
        <v/>
      </c>
      <c r="I424" s="205" t="str">
        <f t="shared" ca="1" si="49"/>
        <v/>
      </c>
      <c r="J424" s="205" t="str">
        <f t="shared" ca="1" si="49"/>
        <v/>
      </c>
      <c r="K424" s="205" t="str">
        <f t="shared" ca="1" si="49"/>
        <v/>
      </c>
      <c r="L424" s="205">
        <f t="shared" ca="1" si="49"/>
        <v>21</v>
      </c>
      <c r="M424" s="205" t="str">
        <f t="shared" ca="1" si="49"/>
        <v/>
      </c>
      <c r="N424" s="205" t="str">
        <f t="shared" ca="1" si="49"/>
        <v/>
      </c>
      <c r="O424" s="205" t="str">
        <f t="shared" ca="1" si="49"/>
        <v/>
      </c>
      <c r="P424" s="77">
        <f t="shared" ca="1" si="45"/>
        <v>21</v>
      </c>
      <c r="Q424" s="201"/>
    </row>
    <row r="425" spans="1:17" ht="15" customHeight="1">
      <c r="A425" s="228">
        <v>523</v>
      </c>
      <c r="B425" s="229" t="s">
        <v>196</v>
      </c>
      <c r="C425" s="230" t="s">
        <v>197</v>
      </c>
      <c r="D425" s="231" t="s">
        <v>32</v>
      </c>
      <c r="E425" s="278">
        <v>37441</v>
      </c>
      <c r="F425" s="232" t="s">
        <v>15</v>
      </c>
      <c r="G425" s="233" t="str">
        <f>REPLACE(CHOOSE(MATCH(YEAR($Q$1-E425)-1900,{8;9;10;11;12;14;16;18}),"P 1","P 2","B 1","B 2","M","C","J","S"),2,1,F425)</f>
        <v>BF2</v>
      </c>
      <c r="H425" s="205" t="str">
        <f t="shared" ca="1" si="49"/>
        <v/>
      </c>
      <c r="I425" s="205" t="str">
        <f t="shared" ca="1" si="49"/>
        <v/>
      </c>
      <c r="J425" s="205" t="str">
        <f t="shared" ca="1" si="49"/>
        <v/>
      </c>
      <c r="K425" s="205" t="str">
        <f t="shared" ca="1" si="49"/>
        <v/>
      </c>
      <c r="L425" s="205">
        <f t="shared" ca="1" si="49"/>
        <v>10</v>
      </c>
      <c r="M425" s="205" t="str">
        <f t="shared" ca="1" si="49"/>
        <v/>
      </c>
      <c r="N425" s="205" t="str">
        <f t="shared" ca="1" si="49"/>
        <v/>
      </c>
      <c r="O425" s="205" t="str">
        <f t="shared" ca="1" si="49"/>
        <v/>
      </c>
      <c r="P425" s="77">
        <f t="shared" ca="1" si="45"/>
        <v>10</v>
      </c>
      <c r="Q425" s="201"/>
    </row>
    <row r="426" spans="1:17" ht="15" customHeight="1">
      <c r="A426" s="228">
        <v>524</v>
      </c>
      <c r="B426" s="229" t="s">
        <v>698</v>
      </c>
      <c r="C426" s="230" t="s">
        <v>699</v>
      </c>
      <c r="D426" s="231" t="s">
        <v>32</v>
      </c>
      <c r="E426" s="278">
        <v>36638</v>
      </c>
      <c r="F426" s="232" t="s">
        <v>118</v>
      </c>
      <c r="G426" s="233" t="str">
        <f>REPLACE(CHOOSE(MATCH(YEAR($Q$1-E426)-1900,{8;9;10;11;12;14;16;18}),"P 1","P 2","B 1","B 2","M","C","J","S"),2,1,F426)</f>
        <v>MG</v>
      </c>
      <c r="H426" s="205" t="str">
        <f t="shared" ca="1" si="49"/>
        <v/>
      </c>
      <c r="I426" s="205" t="str">
        <f t="shared" ca="1" si="49"/>
        <v/>
      </c>
      <c r="J426" s="205" t="str">
        <f t="shared" ca="1" si="49"/>
        <v/>
      </c>
      <c r="K426" s="205">
        <f t="shared" ca="1" si="49"/>
        <v>19</v>
      </c>
      <c r="L426" s="205" t="str">
        <f t="shared" ca="1" si="49"/>
        <v/>
      </c>
      <c r="M426" s="205" t="str">
        <f t="shared" ca="1" si="49"/>
        <v/>
      </c>
      <c r="N426" s="205" t="str">
        <f t="shared" ca="1" si="49"/>
        <v/>
      </c>
      <c r="O426" s="205" t="str">
        <f t="shared" ca="1" si="49"/>
        <v/>
      </c>
      <c r="P426" s="77">
        <f t="shared" ca="1" si="45"/>
        <v>19</v>
      </c>
      <c r="Q426" s="201"/>
    </row>
    <row r="427" spans="1:17" ht="15" customHeight="1">
      <c r="A427" s="228">
        <v>525</v>
      </c>
      <c r="B427" s="229" t="s">
        <v>700</v>
      </c>
      <c r="C427" s="230" t="s">
        <v>84</v>
      </c>
      <c r="D427" s="231" t="s">
        <v>32</v>
      </c>
      <c r="E427" s="278">
        <v>36633</v>
      </c>
      <c r="F427" s="232" t="s">
        <v>118</v>
      </c>
      <c r="G427" s="233" t="str">
        <f>REPLACE(CHOOSE(MATCH(YEAR($Q$1-E427)-1900,{8;9;10;11;12;14;16;18}),"P 1","P 2","B 1","B 2","M","C","J","S"),2,1,F427)</f>
        <v>MG</v>
      </c>
      <c r="H427" s="205" t="str">
        <f t="shared" ca="1" si="49"/>
        <v/>
      </c>
      <c r="I427" s="205" t="str">
        <f t="shared" ca="1" si="49"/>
        <v/>
      </c>
      <c r="J427" s="205" t="str">
        <f t="shared" ca="1" si="49"/>
        <v/>
      </c>
      <c r="K427" s="205">
        <f t="shared" ca="1" si="49"/>
        <v>26</v>
      </c>
      <c r="L427" s="205" t="str">
        <f t="shared" ca="1" si="49"/>
        <v/>
      </c>
      <c r="M427" s="205" t="str">
        <f t="shared" ca="1" si="49"/>
        <v/>
      </c>
      <c r="N427" s="205" t="str">
        <f t="shared" ca="1" si="49"/>
        <v/>
      </c>
      <c r="O427" s="205" t="str">
        <f t="shared" ca="1" si="49"/>
        <v/>
      </c>
      <c r="P427" s="77">
        <f t="shared" ca="1" si="45"/>
        <v>26</v>
      </c>
      <c r="Q427" s="201"/>
    </row>
    <row r="428" spans="1:17" ht="15" customHeight="1">
      <c r="A428" s="228">
        <v>526</v>
      </c>
      <c r="B428" s="229" t="s">
        <v>186</v>
      </c>
      <c r="C428" s="230" t="s">
        <v>187</v>
      </c>
      <c r="D428" s="231" t="s">
        <v>32</v>
      </c>
      <c r="E428" s="278">
        <v>36917</v>
      </c>
      <c r="F428" s="232" t="s">
        <v>118</v>
      </c>
      <c r="G428" s="233" t="str">
        <f>REPLACE(CHOOSE(MATCH(YEAR($Q$1-E428)-1900,{8;9;10;11;12;14;16;18}),"P 1","P 2","B 1","B 2","M","C","J","S"),2,1,F428)</f>
        <v>MG</v>
      </c>
      <c r="H428" s="205" t="str">
        <f t="shared" ca="1" si="49"/>
        <v/>
      </c>
      <c r="I428" s="205" t="str">
        <f t="shared" ca="1" si="49"/>
        <v/>
      </c>
      <c r="J428" s="205" t="str">
        <f t="shared" ca="1" si="49"/>
        <v/>
      </c>
      <c r="K428" s="205">
        <f t="shared" ca="1" si="49"/>
        <v>50</v>
      </c>
      <c r="L428" s="205" t="str">
        <f t="shared" ca="1" si="49"/>
        <v/>
      </c>
      <c r="M428" s="205" t="str">
        <f t="shared" ca="1" si="49"/>
        <v/>
      </c>
      <c r="N428" s="205" t="str">
        <f t="shared" ca="1" si="49"/>
        <v/>
      </c>
      <c r="O428" s="205" t="str">
        <f t="shared" ca="1" si="49"/>
        <v/>
      </c>
      <c r="P428" s="77">
        <f t="shared" ca="1" si="45"/>
        <v>50</v>
      </c>
      <c r="Q428" s="201"/>
    </row>
    <row r="429" spans="1:17" ht="15" customHeight="1">
      <c r="A429" s="228">
        <v>527</v>
      </c>
      <c r="B429" s="229" t="s">
        <v>82</v>
      </c>
      <c r="C429" s="230" t="s">
        <v>64</v>
      </c>
      <c r="D429" s="231" t="s">
        <v>32</v>
      </c>
      <c r="E429" s="278">
        <v>36999</v>
      </c>
      <c r="F429" s="232" t="s">
        <v>118</v>
      </c>
      <c r="G429" s="233" t="str">
        <f>REPLACE(CHOOSE(MATCH(YEAR($Q$1-E429)-1900,{8;9;10;11;12;14;16;18}),"P 1","P 2","B 1","B 2","M","C","J","S"),2,1,F429)</f>
        <v>MG</v>
      </c>
      <c r="H429" s="205" t="str">
        <f t="shared" ca="1" si="49"/>
        <v/>
      </c>
      <c r="I429" s="205" t="str">
        <f t="shared" ca="1" si="49"/>
        <v/>
      </c>
      <c r="J429" s="205" t="str">
        <f t="shared" ca="1" si="49"/>
        <v/>
      </c>
      <c r="K429" s="205">
        <f t="shared" ca="1" si="49"/>
        <v>23</v>
      </c>
      <c r="L429" s="205" t="str">
        <f t="shared" ca="1" si="49"/>
        <v/>
      </c>
      <c r="M429" s="205" t="str">
        <f t="shared" ca="1" si="49"/>
        <v/>
      </c>
      <c r="N429" s="205" t="str">
        <f t="shared" ca="1" si="49"/>
        <v/>
      </c>
      <c r="O429" s="205" t="str">
        <f t="shared" ca="1" si="49"/>
        <v/>
      </c>
      <c r="P429" s="77">
        <f t="shared" ca="1" si="45"/>
        <v>23</v>
      </c>
      <c r="Q429" s="201"/>
    </row>
    <row r="430" spans="1:17" ht="15" customHeight="1">
      <c r="A430" s="228">
        <v>528</v>
      </c>
      <c r="B430" s="229" t="s">
        <v>78</v>
      </c>
      <c r="C430" s="230" t="s">
        <v>79</v>
      </c>
      <c r="D430" s="231" t="s">
        <v>32</v>
      </c>
      <c r="E430" s="278">
        <v>37103</v>
      </c>
      <c r="F430" s="232" t="s">
        <v>118</v>
      </c>
      <c r="G430" s="233" t="str">
        <f>REPLACE(CHOOSE(MATCH(YEAR($Q$1-E430)-1900,{8;9;10;11;12;14;16;18}),"P 1","P 2","B 1","B 2","M","C","J","S"),2,1,F430)</f>
        <v>MG</v>
      </c>
      <c r="H430" s="205" t="str">
        <f t="shared" ca="1" si="49"/>
        <v/>
      </c>
      <c r="I430" s="205" t="str">
        <f t="shared" ca="1" si="49"/>
        <v/>
      </c>
      <c r="J430" s="205" t="str">
        <f t="shared" ca="1" si="49"/>
        <v/>
      </c>
      <c r="K430" s="205">
        <f t="shared" ca="1" si="49"/>
        <v>40</v>
      </c>
      <c r="L430" s="205" t="str">
        <f t="shared" ca="1" si="49"/>
        <v/>
      </c>
      <c r="M430" s="205" t="str">
        <f t="shared" ca="1" si="49"/>
        <v/>
      </c>
      <c r="N430" s="205" t="str">
        <f t="shared" ca="1" si="49"/>
        <v/>
      </c>
      <c r="O430" s="205" t="str">
        <f t="shared" ca="1" si="49"/>
        <v/>
      </c>
      <c r="P430" s="77">
        <f t="shared" ca="1" si="45"/>
        <v>40</v>
      </c>
      <c r="Q430" s="201"/>
    </row>
    <row r="431" spans="1:17" ht="15" customHeight="1">
      <c r="A431" s="228">
        <v>529</v>
      </c>
      <c r="B431" s="229" t="s">
        <v>701</v>
      </c>
      <c r="C431" s="230" t="s">
        <v>702</v>
      </c>
      <c r="D431" s="231" t="s">
        <v>32</v>
      </c>
      <c r="E431" s="278">
        <v>37196</v>
      </c>
      <c r="F431" s="232" t="s">
        <v>118</v>
      </c>
      <c r="G431" s="233" t="str">
        <f>REPLACE(CHOOSE(MATCH(YEAR($Q$1-E431)-1900,{8;9;10;11;12;14;16;18}),"P 1","P 2","B 1","B 2","M","C","J","S"),2,1,F431)</f>
        <v>MG</v>
      </c>
      <c r="H431" s="205" t="str">
        <f t="shared" ca="1" si="49"/>
        <v/>
      </c>
      <c r="I431" s="205" t="str">
        <f t="shared" ca="1" si="49"/>
        <v/>
      </c>
      <c r="J431" s="205" t="str">
        <f t="shared" ca="1" si="49"/>
        <v/>
      </c>
      <c r="K431" s="205">
        <f t="shared" ca="1" si="49"/>
        <v>44</v>
      </c>
      <c r="L431" s="205" t="str">
        <f t="shared" ca="1" si="49"/>
        <v/>
      </c>
      <c r="M431" s="205" t="str">
        <f t="shared" ca="1" si="49"/>
        <v/>
      </c>
      <c r="N431" s="205" t="str">
        <f t="shared" ca="1" si="49"/>
        <v/>
      </c>
      <c r="O431" s="205" t="str">
        <f t="shared" ca="1" si="49"/>
        <v/>
      </c>
      <c r="P431" s="77">
        <f t="shared" ca="1" si="45"/>
        <v>44</v>
      </c>
      <c r="Q431" s="201"/>
    </row>
    <row r="432" spans="1:17" ht="15" customHeight="1">
      <c r="A432" s="228">
        <v>530</v>
      </c>
      <c r="B432" s="229" t="s">
        <v>80</v>
      </c>
      <c r="C432" s="230" t="s">
        <v>81</v>
      </c>
      <c r="D432" s="231" t="s">
        <v>32</v>
      </c>
      <c r="E432" s="278">
        <v>36902</v>
      </c>
      <c r="F432" s="241" t="s">
        <v>118</v>
      </c>
      <c r="G432" s="233" t="str">
        <f>REPLACE(CHOOSE(MATCH(YEAR($Q$1-E432)-1900,{8;9;10;11;12;14;16;18}),"P 1","P 2","B 1","B 2","M","C","J","S"),2,1,F432)</f>
        <v>MG</v>
      </c>
      <c r="H432" s="205" t="str">
        <f t="shared" ref="H432:O441" ca="1" si="50">IFERROR(INDEX(INDIRECT("'"&amp;H$1&amp;"'!A:A"),MATCH($A432,INDIRECT("'"&amp;H$1&amp;"'!B:B"),0)),"")</f>
        <v/>
      </c>
      <c r="I432" s="205" t="str">
        <f t="shared" ca="1" si="50"/>
        <v/>
      </c>
      <c r="J432" s="205" t="str">
        <f t="shared" ca="1" si="50"/>
        <v/>
      </c>
      <c r="K432" s="205" t="str">
        <f t="shared" ca="1" si="50"/>
        <v/>
      </c>
      <c r="L432" s="205" t="str">
        <f t="shared" ca="1" si="50"/>
        <v/>
      </c>
      <c r="M432" s="205" t="str">
        <f t="shared" ca="1" si="50"/>
        <v/>
      </c>
      <c r="N432" s="205" t="str">
        <f t="shared" ca="1" si="50"/>
        <v/>
      </c>
      <c r="O432" s="205" t="str">
        <f t="shared" ca="1" si="50"/>
        <v/>
      </c>
      <c r="P432" s="77" t="str">
        <f t="shared" ca="1" si="45"/>
        <v/>
      </c>
      <c r="Q432" s="201"/>
    </row>
    <row r="433" spans="1:17" ht="15" customHeight="1">
      <c r="A433" s="228">
        <v>531</v>
      </c>
      <c r="B433" s="229" t="s">
        <v>92</v>
      </c>
      <c r="C433" s="230" t="s">
        <v>58</v>
      </c>
      <c r="D433" s="231" t="s">
        <v>32</v>
      </c>
      <c r="E433" s="278">
        <v>37002</v>
      </c>
      <c r="F433" s="241" t="s">
        <v>118</v>
      </c>
      <c r="G433" s="233" t="str">
        <f>REPLACE(CHOOSE(MATCH(YEAR($Q$1-E433)-1900,{8;9;10;11;12;14;16;18}),"P 1","P 2","B 1","B 2","M","C","J","S"),2,1,F433)</f>
        <v>MG</v>
      </c>
      <c r="H433" s="205" t="str">
        <f t="shared" ca="1" si="50"/>
        <v/>
      </c>
      <c r="I433" s="205" t="str">
        <f t="shared" ca="1" si="50"/>
        <v/>
      </c>
      <c r="J433" s="205" t="str">
        <f t="shared" ca="1" si="50"/>
        <v/>
      </c>
      <c r="K433" s="205" t="str">
        <f t="shared" ca="1" si="50"/>
        <v/>
      </c>
      <c r="L433" s="205" t="str">
        <f t="shared" ca="1" si="50"/>
        <v/>
      </c>
      <c r="M433" s="205" t="str">
        <f t="shared" ca="1" si="50"/>
        <v/>
      </c>
      <c r="N433" s="205" t="str">
        <f t="shared" ca="1" si="50"/>
        <v/>
      </c>
      <c r="O433" s="205" t="str">
        <f t="shared" ca="1" si="50"/>
        <v/>
      </c>
      <c r="P433" s="77" t="str">
        <f t="shared" ca="1" si="45"/>
        <v/>
      </c>
      <c r="Q433" s="201"/>
    </row>
    <row r="434" spans="1:17" ht="15" customHeight="1">
      <c r="A434" s="228">
        <v>532</v>
      </c>
      <c r="B434" s="229" t="s">
        <v>92</v>
      </c>
      <c r="C434" s="230" t="s">
        <v>208</v>
      </c>
      <c r="D434" s="231" t="s">
        <v>32</v>
      </c>
      <c r="E434" s="278">
        <v>36848</v>
      </c>
      <c r="F434" s="241" t="s">
        <v>118</v>
      </c>
      <c r="G434" s="233" t="str">
        <f>REPLACE(CHOOSE(MATCH(YEAR($Q$1-E434)-1900,{8;9;10;11;12;14;16;18}),"P 1","P 2","B 1","B 2","M","C","J","S"),2,1,F434)</f>
        <v>MG</v>
      </c>
      <c r="H434" s="205" t="str">
        <f t="shared" ca="1" si="50"/>
        <v/>
      </c>
      <c r="I434" s="205" t="str">
        <f t="shared" ca="1" si="50"/>
        <v/>
      </c>
      <c r="J434" s="205" t="str">
        <f t="shared" ca="1" si="50"/>
        <v/>
      </c>
      <c r="K434" s="205" t="str">
        <f t="shared" ca="1" si="50"/>
        <v/>
      </c>
      <c r="L434" s="205" t="str">
        <f t="shared" ca="1" si="50"/>
        <v/>
      </c>
      <c r="M434" s="205" t="str">
        <f t="shared" ca="1" si="50"/>
        <v/>
      </c>
      <c r="N434" s="205" t="str">
        <f t="shared" ca="1" si="50"/>
        <v/>
      </c>
      <c r="O434" s="205" t="str">
        <f t="shared" ca="1" si="50"/>
        <v/>
      </c>
      <c r="P434" s="77" t="str">
        <f t="shared" ca="1" si="45"/>
        <v/>
      </c>
      <c r="Q434" s="201"/>
    </row>
    <row r="435" spans="1:17" ht="15" customHeight="1">
      <c r="A435" s="228">
        <v>533</v>
      </c>
      <c r="B435" s="229" t="s">
        <v>78</v>
      </c>
      <c r="C435" s="230" t="s">
        <v>703</v>
      </c>
      <c r="D435" s="231" t="s">
        <v>32</v>
      </c>
      <c r="E435" s="278">
        <v>36597</v>
      </c>
      <c r="F435" s="241" t="s">
        <v>15</v>
      </c>
      <c r="G435" s="233" t="str">
        <f>REPLACE(CHOOSE(MATCH(YEAR($Q$1-E435)-1900,{8;9;10;11;12;14;16;18}),"P 1","P 2","B 1","B 2","M","C","J","S"),2,1,F435)</f>
        <v>MF</v>
      </c>
      <c r="H435" s="205" t="str">
        <f t="shared" ca="1" si="50"/>
        <v/>
      </c>
      <c r="I435" s="205" t="str">
        <f t="shared" ca="1" si="50"/>
        <v/>
      </c>
      <c r="J435" s="205">
        <f t="shared" ca="1" si="50"/>
        <v>10</v>
      </c>
      <c r="K435" s="205" t="str">
        <f t="shared" ca="1" si="50"/>
        <v/>
      </c>
      <c r="L435" s="205" t="str">
        <f t="shared" ca="1" si="50"/>
        <v/>
      </c>
      <c r="M435" s="205" t="str">
        <f t="shared" ca="1" si="50"/>
        <v/>
      </c>
      <c r="N435" s="205" t="str">
        <f t="shared" ca="1" si="50"/>
        <v/>
      </c>
      <c r="O435" s="205" t="str">
        <f t="shared" ca="1" si="50"/>
        <v/>
      </c>
      <c r="P435" s="77">
        <f t="shared" ca="1" si="45"/>
        <v>10</v>
      </c>
      <c r="Q435" s="201"/>
    </row>
    <row r="436" spans="1:17" ht="15" customHeight="1">
      <c r="A436" s="228">
        <v>534</v>
      </c>
      <c r="B436" s="229" t="s">
        <v>704</v>
      </c>
      <c r="C436" s="230" t="s">
        <v>705</v>
      </c>
      <c r="D436" s="231" t="s">
        <v>32</v>
      </c>
      <c r="E436" s="278">
        <v>36574</v>
      </c>
      <c r="F436" s="241" t="s">
        <v>15</v>
      </c>
      <c r="G436" s="233" t="str">
        <f>REPLACE(CHOOSE(MATCH(YEAR($Q$1-E436)-1900,{8;9;10;11;12;14;16;18}),"P 1","P 2","B 1","B 2","M","C","J","S"),2,1,F436)</f>
        <v>MF</v>
      </c>
      <c r="H436" s="205" t="str">
        <f t="shared" ca="1" si="50"/>
        <v/>
      </c>
      <c r="I436" s="205" t="str">
        <f t="shared" ca="1" si="50"/>
        <v/>
      </c>
      <c r="J436" s="205">
        <f t="shared" ca="1" si="50"/>
        <v>31</v>
      </c>
      <c r="K436" s="205" t="str">
        <f t="shared" ca="1" si="50"/>
        <v/>
      </c>
      <c r="L436" s="205" t="str">
        <f t="shared" ca="1" si="50"/>
        <v/>
      </c>
      <c r="M436" s="205" t="str">
        <f t="shared" ca="1" si="50"/>
        <v/>
      </c>
      <c r="N436" s="205" t="str">
        <f t="shared" ca="1" si="50"/>
        <v/>
      </c>
      <c r="O436" s="205" t="str">
        <f t="shared" ca="1" si="50"/>
        <v/>
      </c>
      <c r="P436" s="77">
        <f t="shared" ca="1" si="45"/>
        <v>31</v>
      </c>
      <c r="Q436" s="201"/>
    </row>
    <row r="437" spans="1:17" ht="15" customHeight="1">
      <c r="A437" s="228">
        <v>535</v>
      </c>
      <c r="B437" s="229" t="s">
        <v>706</v>
      </c>
      <c r="C437" s="230" t="s">
        <v>707</v>
      </c>
      <c r="D437" s="231" t="s">
        <v>32</v>
      </c>
      <c r="E437" s="278">
        <v>36619</v>
      </c>
      <c r="F437" s="241" t="s">
        <v>15</v>
      </c>
      <c r="G437" s="233" t="str">
        <f>REPLACE(CHOOSE(MATCH(YEAR($Q$1-E437)-1900,{8;9;10;11;12;14;16;18}),"P 1","P 2","B 1","B 2","M","C","J","S"),2,1,F437)</f>
        <v>MF</v>
      </c>
      <c r="H437" s="205" t="str">
        <f t="shared" ca="1" si="50"/>
        <v/>
      </c>
      <c r="I437" s="205" t="str">
        <f t="shared" ca="1" si="50"/>
        <v/>
      </c>
      <c r="J437" s="205">
        <f t="shared" ca="1" si="50"/>
        <v>35</v>
      </c>
      <c r="K437" s="205" t="str">
        <f t="shared" ca="1" si="50"/>
        <v/>
      </c>
      <c r="L437" s="205" t="str">
        <f t="shared" ca="1" si="50"/>
        <v/>
      </c>
      <c r="M437" s="205" t="str">
        <f t="shared" ca="1" si="50"/>
        <v/>
      </c>
      <c r="N437" s="205" t="str">
        <f t="shared" ca="1" si="50"/>
        <v/>
      </c>
      <c r="O437" s="205" t="str">
        <f t="shared" ca="1" si="50"/>
        <v/>
      </c>
      <c r="P437" s="77">
        <f t="shared" ca="1" si="45"/>
        <v>35</v>
      </c>
      <c r="Q437" s="201"/>
    </row>
    <row r="438" spans="1:17" ht="15" customHeight="1">
      <c r="A438" s="228">
        <v>536</v>
      </c>
      <c r="B438" s="229" t="s">
        <v>55</v>
      </c>
      <c r="C438" s="230" t="s">
        <v>182</v>
      </c>
      <c r="D438" s="231" t="s">
        <v>32</v>
      </c>
      <c r="E438" s="278">
        <v>36619</v>
      </c>
      <c r="F438" s="232" t="s">
        <v>15</v>
      </c>
      <c r="G438" s="233" t="str">
        <f>REPLACE(CHOOSE(MATCH(YEAR($Q$1-E438)-1900,{8;9;10;11;12;14;16;18}),"P 1","P 2","B 1","B 2","M","C","J","S"),2,1,F438)</f>
        <v>MF</v>
      </c>
      <c r="H438" s="205" t="str">
        <f t="shared" ca="1" si="50"/>
        <v/>
      </c>
      <c r="I438" s="205" t="str">
        <f t="shared" ca="1" si="50"/>
        <v/>
      </c>
      <c r="J438" s="205">
        <f t="shared" ca="1" si="50"/>
        <v>36</v>
      </c>
      <c r="K438" s="205" t="str">
        <f t="shared" ca="1" si="50"/>
        <v/>
      </c>
      <c r="L438" s="205" t="str">
        <f t="shared" ca="1" si="50"/>
        <v/>
      </c>
      <c r="M438" s="205" t="str">
        <f t="shared" ca="1" si="50"/>
        <v/>
      </c>
      <c r="N438" s="205" t="str">
        <f t="shared" ca="1" si="50"/>
        <v/>
      </c>
      <c r="O438" s="205" t="str">
        <f t="shared" ca="1" si="50"/>
        <v/>
      </c>
      <c r="P438" s="77">
        <f t="shared" ca="1" si="45"/>
        <v>36</v>
      </c>
      <c r="Q438" s="201"/>
    </row>
    <row r="439" spans="1:17" ht="15" customHeight="1">
      <c r="A439" s="228">
        <v>537</v>
      </c>
      <c r="B439" s="229" t="s">
        <v>76</v>
      </c>
      <c r="C439" s="230" t="s">
        <v>77</v>
      </c>
      <c r="D439" s="231" t="s">
        <v>32</v>
      </c>
      <c r="E439" s="278">
        <v>37068</v>
      </c>
      <c r="F439" s="232" t="s">
        <v>15</v>
      </c>
      <c r="G439" s="233" t="str">
        <f>REPLACE(CHOOSE(MATCH(YEAR($Q$1-E439)-1900,{8;9;10;11;12;14;16;18}),"P 1","P 2","B 1","B 2","M","C","J","S"),2,1,F439)</f>
        <v>MF</v>
      </c>
      <c r="H439" s="205" t="str">
        <f t="shared" ca="1" si="50"/>
        <v/>
      </c>
      <c r="I439" s="205" t="str">
        <f t="shared" ca="1" si="50"/>
        <v/>
      </c>
      <c r="J439" s="205">
        <f t="shared" ca="1" si="50"/>
        <v>17</v>
      </c>
      <c r="K439" s="205" t="str">
        <f t="shared" ca="1" si="50"/>
        <v/>
      </c>
      <c r="L439" s="205" t="str">
        <f t="shared" ca="1" si="50"/>
        <v/>
      </c>
      <c r="M439" s="205" t="str">
        <f t="shared" ca="1" si="50"/>
        <v/>
      </c>
      <c r="N439" s="205" t="str">
        <f t="shared" ca="1" si="50"/>
        <v/>
      </c>
      <c r="O439" s="205" t="str">
        <f t="shared" ca="1" si="50"/>
        <v/>
      </c>
      <c r="P439" s="77">
        <f t="shared" ca="1" si="45"/>
        <v>17</v>
      </c>
      <c r="Q439" s="201"/>
    </row>
    <row r="440" spans="1:17" ht="15" customHeight="1">
      <c r="A440" s="228">
        <v>538</v>
      </c>
      <c r="B440" s="229" t="s">
        <v>70</v>
      </c>
      <c r="C440" s="230" t="s">
        <v>71</v>
      </c>
      <c r="D440" s="231" t="s">
        <v>32</v>
      </c>
      <c r="E440" s="278">
        <v>37007</v>
      </c>
      <c r="F440" s="232" t="s">
        <v>15</v>
      </c>
      <c r="G440" s="233" t="str">
        <f>REPLACE(CHOOSE(MATCH(YEAR($Q$1-E440)-1900,{8;9;10;11;12;14;16;18}),"P 1","P 2","B 1","B 2","M","C","J","S"),2,1,F440)</f>
        <v>MF</v>
      </c>
      <c r="H440" s="205" t="str">
        <f t="shared" ca="1" si="50"/>
        <v/>
      </c>
      <c r="I440" s="205" t="str">
        <f t="shared" ca="1" si="50"/>
        <v/>
      </c>
      <c r="J440" s="205">
        <f t="shared" ca="1" si="50"/>
        <v>4</v>
      </c>
      <c r="K440" s="205" t="str">
        <f t="shared" ca="1" si="50"/>
        <v/>
      </c>
      <c r="L440" s="205" t="str">
        <f t="shared" ca="1" si="50"/>
        <v/>
      </c>
      <c r="M440" s="205" t="str">
        <f t="shared" ca="1" si="50"/>
        <v/>
      </c>
      <c r="N440" s="205" t="str">
        <f t="shared" ca="1" si="50"/>
        <v/>
      </c>
      <c r="O440" s="205" t="str">
        <f t="shared" ca="1" si="50"/>
        <v/>
      </c>
      <c r="P440" s="77">
        <f t="shared" ca="1" si="45"/>
        <v>4</v>
      </c>
      <c r="Q440" s="201"/>
    </row>
    <row r="441" spans="1:17" ht="15" customHeight="1">
      <c r="A441" s="228">
        <v>539</v>
      </c>
      <c r="B441" s="229" t="s">
        <v>72</v>
      </c>
      <c r="C441" s="230" t="s">
        <v>73</v>
      </c>
      <c r="D441" s="231" t="s">
        <v>32</v>
      </c>
      <c r="E441" s="278">
        <v>36964</v>
      </c>
      <c r="F441" s="232" t="s">
        <v>15</v>
      </c>
      <c r="G441" s="233" t="str">
        <f>REPLACE(CHOOSE(MATCH(YEAR($Q$1-E441)-1900,{8;9;10;11;12;14;16;18}),"P 1","P 2","B 1","B 2","M","C","J","S"),2,1,F441)</f>
        <v>MF</v>
      </c>
      <c r="H441" s="205" t="str">
        <f t="shared" ca="1" si="50"/>
        <v/>
      </c>
      <c r="I441" s="205" t="str">
        <f t="shared" ca="1" si="50"/>
        <v/>
      </c>
      <c r="J441" s="205">
        <f t="shared" ca="1" si="50"/>
        <v>28</v>
      </c>
      <c r="K441" s="205" t="str">
        <f t="shared" ca="1" si="50"/>
        <v/>
      </c>
      <c r="L441" s="205" t="str">
        <f t="shared" ca="1" si="50"/>
        <v/>
      </c>
      <c r="M441" s="205" t="str">
        <f t="shared" ca="1" si="50"/>
        <v/>
      </c>
      <c r="N441" s="205" t="str">
        <f t="shared" ca="1" si="50"/>
        <v/>
      </c>
      <c r="O441" s="205" t="str">
        <f t="shared" ca="1" si="50"/>
        <v/>
      </c>
      <c r="P441" s="77">
        <f t="shared" ca="1" si="45"/>
        <v>28</v>
      </c>
      <c r="Q441" s="201"/>
    </row>
    <row r="442" spans="1:17" ht="15" customHeight="1">
      <c r="A442" s="228">
        <v>540</v>
      </c>
      <c r="B442" s="229" t="s">
        <v>74</v>
      </c>
      <c r="C442" s="230" t="s">
        <v>75</v>
      </c>
      <c r="D442" s="231" t="s">
        <v>32</v>
      </c>
      <c r="E442" s="278">
        <v>37122</v>
      </c>
      <c r="F442" s="241" t="s">
        <v>15</v>
      </c>
      <c r="G442" s="233" t="str">
        <f>REPLACE(CHOOSE(MATCH(YEAR($Q$1-E442)-1900,{8;9;10;11;12;14;16;18}),"P 1","P 2","B 1","B 2","M","C","J","S"),2,1,F442)</f>
        <v>MF</v>
      </c>
      <c r="H442" s="205" t="str">
        <f t="shared" ref="H442:O451" ca="1" si="51">IFERROR(INDEX(INDIRECT("'"&amp;H$1&amp;"'!A:A"),MATCH($A442,INDIRECT("'"&amp;H$1&amp;"'!B:B"),0)),"")</f>
        <v/>
      </c>
      <c r="I442" s="205" t="str">
        <f t="shared" ca="1" si="51"/>
        <v/>
      </c>
      <c r="J442" s="205">
        <f t="shared" ca="1" si="51"/>
        <v>33</v>
      </c>
      <c r="K442" s="205" t="str">
        <f t="shared" ca="1" si="51"/>
        <v/>
      </c>
      <c r="L442" s="205" t="str">
        <f t="shared" ca="1" si="51"/>
        <v/>
      </c>
      <c r="M442" s="205" t="str">
        <f t="shared" ca="1" si="51"/>
        <v/>
      </c>
      <c r="N442" s="205" t="str">
        <f t="shared" ca="1" si="51"/>
        <v/>
      </c>
      <c r="O442" s="205" t="str">
        <f t="shared" ca="1" si="51"/>
        <v/>
      </c>
      <c r="P442" s="77">
        <f t="shared" ca="1" si="45"/>
        <v>33</v>
      </c>
      <c r="Q442" s="201"/>
    </row>
    <row r="443" spans="1:17" ht="15" customHeight="1">
      <c r="A443" s="228">
        <v>541</v>
      </c>
      <c r="B443" s="229" t="s">
        <v>252</v>
      </c>
      <c r="C443" s="230" t="s">
        <v>708</v>
      </c>
      <c r="D443" s="231" t="s">
        <v>32</v>
      </c>
      <c r="E443" s="278">
        <v>37076</v>
      </c>
      <c r="F443" s="241" t="s">
        <v>15</v>
      </c>
      <c r="G443" s="233" t="str">
        <f>REPLACE(CHOOSE(MATCH(YEAR($Q$1-E443)-1900,{8;9;10;11;12;14;16;18}),"P 1","P 2","B 1","B 2","M","C","J","S"),2,1,F443)</f>
        <v>MF</v>
      </c>
      <c r="H443" s="205" t="str">
        <f t="shared" ca="1" si="51"/>
        <v/>
      </c>
      <c r="I443" s="205" t="str">
        <f t="shared" ca="1" si="51"/>
        <v/>
      </c>
      <c r="J443" s="205">
        <f t="shared" ca="1" si="51"/>
        <v>16</v>
      </c>
      <c r="K443" s="205" t="str">
        <f t="shared" ca="1" si="51"/>
        <v/>
      </c>
      <c r="L443" s="205" t="str">
        <f t="shared" ca="1" si="51"/>
        <v/>
      </c>
      <c r="M443" s="205" t="str">
        <f t="shared" ca="1" si="51"/>
        <v/>
      </c>
      <c r="N443" s="205" t="str">
        <f t="shared" ca="1" si="51"/>
        <v/>
      </c>
      <c r="O443" s="205" t="str">
        <f t="shared" ca="1" si="51"/>
        <v/>
      </c>
      <c r="P443" s="77">
        <f t="shared" ca="1" si="45"/>
        <v>16</v>
      </c>
      <c r="Q443" s="201"/>
    </row>
    <row r="444" spans="1:17" ht="15" customHeight="1">
      <c r="A444" s="228">
        <v>542</v>
      </c>
      <c r="B444" s="229" t="s">
        <v>180</v>
      </c>
      <c r="C444" s="230" t="s">
        <v>136</v>
      </c>
      <c r="D444" s="231" t="s">
        <v>32</v>
      </c>
      <c r="E444" s="278">
        <v>37007</v>
      </c>
      <c r="F444" s="241" t="s">
        <v>15</v>
      </c>
      <c r="G444" s="233" t="str">
        <f>REPLACE(CHOOSE(MATCH(YEAR($Q$1-E444)-1900,{8;9;10;11;12;14;16;18}),"P 1","P 2","B 1","B 2","M","C","J","S"),2,1,F444)</f>
        <v>MF</v>
      </c>
      <c r="H444" s="205" t="str">
        <f t="shared" ca="1" si="51"/>
        <v/>
      </c>
      <c r="I444" s="205" t="str">
        <f t="shared" ca="1" si="51"/>
        <v/>
      </c>
      <c r="J444" s="205">
        <f t="shared" ca="1" si="51"/>
        <v>26</v>
      </c>
      <c r="K444" s="205" t="str">
        <f t="shared" ca="1" si="51"/>
        <v/>
      </c>
      <c r="L444" s="205" t="str">
        <f t="shared" ca="1" si="51"/>
        <v/>
      </c>
      <c r="M444" s="205" t="str">
        <f t="shared" ca="1" si="51"/>
        <v/>
      </c>
      <c r="N444" s="205" t="str">
        <f t="shared" ca="1" si="51"/>
        <v/>
      </c>
      <c r="O444" s="205" t="str">
        <f t="shared" ca="1" si="51"/>
        <v/>
      </c>
      <c r="P444" s="77">
        <f t="shared" ca="1" si="45"/>
        <v>26</v>
      </c>
      <c r="Q444" s="201"/>
    </row>
    <row r="445" spans="1:17" ht="15" customHeight="1">
      <c r="A445" s="228">
        <v>543</v>
      </c>
      <c r="B445" s="229" t="s">
        <v>709</v>
      </c>
      <c r="C445" s="230" t="s">
        <v>710</v>
      </c>
      <c r="D445" s="231" t="s">
        <v>32</v>
      </c>
      <c r="E445" s="278">
        <v>36262</v>
      </c>
      <c r="F445" s="241" t="s">
        <v>118</v>
      </c>
      <c r="G445" s="233" t="str">
        <f>REPLACE(CHOOSE(MATCH(YEAR($Q$1-E445)-1900,{8;9;10;11;12;14;16;18}),"P 1","P 2","B 1","B 2","M","C","J","S"),2,1,F445)</f>
        <v>CG</v>
      </c>
      <c r="H445" s="205" t="str">
        <f t="shared" ca="1" si="51"/>
        <v/>
      </c>
      <c r="I445" s="205">
        <f t="shared" ca="1" si="51"/>
        <v>23</v>
      </c>
      <c r="J445" s="205" t="str">
        <f t="shared" ca="1" si="51"/>
        <v/>
      </c>
      <c r="K445" s="205" t="str">
        <f t="shared" ca="1" si="51"/>
        <v/>
      </c>
      <c r="L445" s="205" t="str">
        <f t="shared" ca="1" si="51"/>
        <v/>
      </c>
      <c r="M445" s="205" t="str">
        <f t="shared" ca="1" si="51"/>
        <v/>
      </c>
      <c r="N445" s="205" t="str">
        <f t="shared" ca="1" si="51"/>
        <v/>
      </c>
      <c r="O445" s="205" t="str">
        <f t="shared" ca="1" si="51"/>
        <v/>
      </c>
      <c r="P445" s="77">
        <f t="shared" ca="1" si="45"/>
        <v>23</v>
      </c>
      <c r="Q445" s="201"/>
    </row>
    <row r="446" spans="1:17" ht="15" customHeight="1">
      <c r="A446" s="228">
        <v>544</v>
      </c>
      <c r="B446" s="229" t="s">
        <v>85</v>
      </c>
      <c r="C446" s="230" t="s">
        <v>86</v>
      </c>
      <c r="D446" s="231" t="s">
        <v>32</v>
      </c>
      <c r="E446" s="278">
        <v>36312</v>
      </c>
      <c r="F446" s="241" t="s">
        <v>118</v>
      </c>
      <c r="G446" s="233" t="str">
        <f>REPLACE(CHOOSE(MATCH(YEAR($Q$1-E446)-1900,{8;9;10;11;12;14;16;18}),"P 1","P 2","B 1","B 2","M","C","J","S"),2,1,F446)</f>
        <v>CG</v>
      </c>
      <c r="H446" s="205" t="str">
        <f t="shared" ca="1" si="51"/>
        <v/>
      </c>
      <c r="I446" s="205">
        <f t="shared" ca="1" si="51"/>
        <v>13</v>
      </c>
      <c r="J446" s="205" t="str">
        <f t="shared" ca="1" si="51"/>
        <v/>
      </c>
      <c r="K446" s="205" t="str">
        <f t="shared" ca="1" si="51"/>
        <v/>
      </c>
      <c r="L446" s="205" t="str">
        <f t="shared" ca="1" si="51"/>
        <v/>
      </c>
      <c r="M446" s="205" t="str">
        <f t="shared" ca="1" si="51"/>
        <v/>
      </c>
      <c r="N446" s="205" t="str">
        <f t="shared" ca="1" si="51"/>
        <v/>
      </c>
      <c r="O446" s="205" t="str">
        <f t="shared" ca="1" si="51"/>
        <v/>
      </c>
      <c r="P446" s="77">
        <f t="shared" ca="1" si="45"/>
        <v>13</v>
      </c>
      <c r="Q446" s="201"/>
    </row>
    <row r="447" spans="1:17" ht="15" customHeight="1">
      <c r="A447" s="228">
        <v>545</v>
      </c>
      <c r="B447" s="229" t="s">
        <v>711</v>
      </c>
      <c r="C447" s="230" t="s">
        <v>712</v>
      </c>
      <c r="D447" s="231" t="s">
        <v>32</v>
      </c>
      <c r="E447" s="278">
        <v>36359</v>
      </c>
      <c r="F447" s="241" t="s">
        <v>118</v>
      </c>
      <c r="G447" s="233" t="str">
        <f>REPLACE(CHOOSE(MATCH(YEAR($Q$1-E447)-1900,{8;9;10;11;12;14;16;18}),"P 1","P 2","B 1","B 2","M","C","J","S"),2,1,F447)</f>
        <v>CG</v>
      </c>
      <c r="H447" s="205" t="str">
        <f t="shared" ca="1" si="51"/>
        <v/>
      </c>
      <c r="I447" s="205">
        <f t="shared" ca="1" si="51"/>
        <v>26</v>
      </c>
      <c r="J447" s="205" t="str">
        <f t="shared" ca="1" si="51"/>
        <v/>
      </c>
      <c r="K447" s="205" t="str">
        <f t="shared" ca="1" si="51"/>
        <v/>
      </c>
      <c r="L447" s="205" t="str">
        <f t="shared" ca="1" si="51"/>
        <v/>
      </c>
      <c r="M447" s="205" t="str">
        <f t="shared" ca="1" si="51"/>
        <v/>
      </c>
      <c r="N447" s="205" t="str">
        <f t="shared" ca="1" si="51"/>
        <v/>
      </c>
      <c r="O447" s="205" t="str">
        <f t="shared" ca="1" si="51"/>
        <v/>
      </c>
      <c r="P447" s="77">
        <f t="shared" ca="1" si="45"/>
        <v>26</v>
      </c>
      <c r="Q447" s="201"/>
    </row>
    <row r="448" spans="1:17" ht="15" customHeight="1">
      <c r="A448" s="228">
        <v>546</v>
      </c>
      <c r="B448" s="229" t="s">
        <v>713</v>
      </c>
      <c r="C448" s="230" t="s">
        <v>714</v>
      </c>
      <c r="D448" s="231" t="s">
        <v>32</v>
      </c>
      <c r="E448" s="278">
        <v>36339</v>
      </c>
      <c r="F448" s="241" t="s">
        <v>15</v>
      </c>
      <c r="G448" s="233" t="str">
        <f>REPLACE(CHOOSE(MATCH(YEAR($Q$1-E448)-1900,{8;9;10;11;12;14;16;18}),"P 1","P 2","B 1","B 2","M","C","J","S"),2,1,F448)</f>
        <v>CF</v>
      </c>
      <c r="H448" s="205">
        <f t="shared" ca="1" si="51"/>
        <v>10</v>
      </c>
      <c r="I448" s="205" t="str">
        <f t="shared" ca="1" si="51"/>
        <v/>
      </c>
      <c r="J448" s="205" t="str">
        <f t="shared" ca="1" si="51"/>
        <v/>
      </c>
      <c r="K448" s="205" t="str">
        <f t="shared" ca="1" si="51"/>
        <v/>
      </c>
      <c r="L448" s="205" t="str">
        <f t="shared" ca="1" si="51"/>
        <v/>
      </c>
      <c r="M448" s="205" t="str">
        <f t="shared" ca="1" si="51"/>
        <v/>
      </c>
      <c r="N448" s="205" t="str">
        <f t="shared" ca="1" si="51"/>
        <v/>
      </c>
      <c r="O448" s="205" t="str">
        <f t="shared" ca="1" si="51"/>
        <v/>
      </c>
      <c r="P448" s="77">
        <f t="shared" ca="1" si="45"/>
        <v>10</v>
      </c>
      <c r="Q448" s="201"/>
    </row>
    <row r="449" spans="1:17" ht="15" customHeight="1">
      <c r="A449" s="228">
        <v>547</v>
      </c>
      <c r="B449" s="229" t="s">
        <v>396</v>
      </c>
      <c r="C449" s="230" t="s">
        <v>715</v>
      </c>
      <c r="D449" s="231" t="s">
        <v>32</v>
      </c>
      <c r="E449" s="278">
        <v>36406</v>
      </c>
      <c r="F449" s="241" t="s">
        <v>15</v>
      </c>
      <c r="G449" s="233" t="str">
        <f>REPLACE(CHOOSE(MATCH(YEAR($Q$1-E449)-1900,{8;9;10;11;12;14;16;18}),"P 1","P 2","B 1","B 2","M","C","J","S"),2,1,F449)</f>
        <v>CF</v>
      </c>
      <c r="H449" s="205">
        <f t="shared" ca="1" si="51"/>
        <v>8</v>
      </c>
      <c r="I449" s="205" t="str">
        <f t="shared" ca="1" si="51"/>
        <v/>
      </c>
      <c r="J449" s="205" t="str">
        <f t="shared" ca="1" si="51"/>
        <v/>
      </c>
      <c r="K449" s="205" t="str">
        <f t="shared" ca="1" si="51"/>
        <v/>
      </c>
      <c r="L449" s="205" t="str">
        <f t="shared" ca="1" si="51"/>
        <v/>
      </c>
      <c r="M449" s="205" t="str">
        <f t="shared" ca="1" si="51"/>
        <v/>
      </c>
      <c r="N449" s="205" t="str">
        <f t="shared" ca="1" si="51"/>
        <v/>
      </c>
      <c r="O449" s="205" t="str">
        <f t="shared" ca="1" si="51"/>
        <v/>
      </c>
      <c r="P449" s="77">
        <f t="shared" ca="1" si="45"/>
        <v>8</v>
      </c>
      <c r="Q449" s="201"/>
    </row>
    <row r="450" spans="1:17" ht="15" customHeight="1">
      <c r="A450" s="228">
        <v>548</v>
      </c>
      <c r="B450" s="229" t="s">
        <v>706</v>
      </c>
      <c r="C450" s="230" t="s">
        <v>716</v>
      </c>
      <c r="D450" s="231" t="s">
        <v>32</v>
      </c>
      <c r="E450" s="278">
        <v>36256</v>
      </c>
      <c r="F450" s="241" t="s">
        <v>15</v>
      </c>
      <c r="G450" s="233" t="str">
        <f>REPLACE(CHOOSE(MATCH(YEAR($Q$1-E450)-1900,{8;9;10;11;12;14;16;18}),"P 1","P 2","B 1","B 2","M","C","J","S"),2,1,F450)</f>
        <v>CF</v>
      </c>
      <c r="H450" s="205">
        <f t="shared" ca="1" si="51"/>
        <v>5</v>
      </c>
      <c r="I450" s="205" t="str">
        <f t="shared" ca="1" si="51"/>
        <v/>
      </c>
      <c r="J450" s="205" t="str">
        <f t="shared" ca="1" si="51"/>
        <v/>
      </c>
      <c r="K450" s="205" t="str">
        <f t="shared" ca="1" si="51"/>
        <v/>
      </c>
      <c r="L450" s="205" t="str">
        <f t="shared" ca="1" si="51"/>
        <v/>
      </c>
      <c r="M450" s="205" t="str">
        <f t="shared" ca="1" si="51"/>
        <v/>
      </c>
      <c r="N450" s="205" t="str">
        <f t="shared" ca="1" si="51"/>
        <v/>
      </c>
      <c r="O450" s="205" t="str">
        <f t="shared" ca="1" si="51"/>
        <v/>
      </c>
      <c r="P450" s="77">
        <f t="shared" ref="P450:P501" ca="1" si="52">IF(SUM(H450:O450)=0,"",SUM(H450:O450))</f>
        <v>5</v>
      </c>
      <c r="Q450" s="201"/>
    </row>
    <row r="451" spans="1:17" ht="15" customHeight="1">
      <c r="A451" s="228">
        <v>549</v>
      </c>
      <c r="B451" s="229" t="s">
        <v>717</v>
      </c>
      <c r="C451" s="230" t="s">
        <v>718</v>
      </c>
      <c r="D451" s="231" t="s">
        <v>32</v>
      </c>
      <c r="E451" s="278">
        <v>36418</v>
      </c>
      <c r="F451" s="241" t="s">
        <v>15</v>
      </c>
      <c r="G451" s="233" t="str">
        <f>REPLACE(CHOOSE(MATCH(YEAR($Q$1-E451)-1900,{8;9;10;11;12;14;16;18}),"P 1","P 2","B 1","B 2","M","C","J","S"),2,1,F451)</f>
        <v>CF</v>
      </c>
      <c r="H451" s="205">
        <f t="shared" ca="1" si="51"/>
        <v>9</v>
      </c>
      <c r="I451" s="205" t="str">
        <f t="shared" ca="1" si="51"/>
        <v/>
      </c>
      <c r="J451" s="205" t="str">
        <f t="shared" ca="1" si="51"/>
        <v/>
      </c>
      <c r="K451" s="205" t="str">
        <f t="shared" ca="1" si="51"/>
        <v/>
      </c>
      <c r="L451" s="205" t="str">
        <f t="shared" ca="1" si="51"/>
        <v/>
      </c>
      <c r="M451" s="205" t="str">
        <f t="shared" ca="1" si="51"/>
        <v/>
      </c>
      <c r="N451" s="205" t="str">
        <f t="shared" ca="1" si="51"/>
        <v/>
      </c>
      <c r="O451" s="205" t="str">
        <f t="shared" ca="1" si="51"/>
        <v/>
      </c>
      <c r="P451" s="77">
        <f t="shared" ca="1" si="52"/>
        <v>9</v>
      </c>
      <c r="Q451" s="201"/>
    </row>
    <row r="452" spans="1:17" ht="15" customHeight="1">
      <c r="A452" s="228">
        <v>550</v>
      </c>
      <c r="B452" s="242" t="s">
        <v>750</v>
      </c>
      <c r="C452" s="243" t="s">
        <v>751</v>
      </c>
      <c r="D452" s="231" t="s">
        <v>32</v>
      </c>
      <c r="E452" s="279">
        <v>36595</v>
      </c>
      <c r="F452" s="241" t="s">
        <v>15</v>
      </c>
      <c r="G452" s="233" t="str">
        <f>REPLACE(CHOOSE(MATCH(YEAR($Q$1-E452)-1900,{8;9;10;11;12;14;16;18}),"P 1","P 2","B 1","B 2","M","C","J","S"),2,1,F452)</f>
        <v>MF</v>
      </c>
      <c r="H452" s="205" t="str">
        <f t="shared" ref="H452:O461" ca="1" si="53">IFERROR(INDEX(INDIRECT("'"&amp;H$1&amp;"'!A:A"),MATCH($A452,INDIRECT("'"&amp;H$1&amp;"'!B:B"),0)),"")</f>
        <v/>
      </c>
      <c r="I452" s="205" t="str">
        <f t="shared" ca="1" si="53"/>
        <v/>
      </c>
      <c r="J452" s="205">
        <f t="shared" ca="1" si="53"/>
        <v>32</v>
      </c>
      <c r="K452" s="205" t="str">
        <f t="shared" ca="1" si="53"/>
        <v/>
      </c>
      <c r="L452" s="205" t="str">
        <f t="shared" ca="1" si="53"/>
        <v/>
      </c>
      <c r="M452" s="205" t="str">
        <f t="shared" ca="1" si="53"/>
        <v/>
      </c>
      <c r="N452" s="205" t="str">
        <f t="shared" ca="1" si="53"/>
        <v/>
      </c>
      <c r="O452" s="205" t="str">
        <f t="shared" ca="1" si="53"/>
        <v/>
      </c>
      <c r="P452" s="77">
        <f t="shared" ca="1" si="52"/>
        <v>32</v>
      </c>
      <c r="Q452" s="201"/>
    </row>
    <row r="453" spans="1:17" ht="15" customHeight="1">
      <c r="A453" s="228">
        <v>551</v>
      </c>
      <c r="B453" s="242"/>
      <c r="C453" s="243"/>
      <c r="D453" s="231"/>
      <c r="E453" s="279"/>
      <c r="F453" s="241"/>
      <c r="G453" s="233" t="str">
        <f>REPLACE(CHOOSE(MATCH(YEAR($Q$1-E453)-1900,{8;9;10;11;12;14;16;18}),"P 1","P 2","B 1","B 2","M","C","J","S"),2,1,F453)</f>
        <v>S</v>
      </c>
      <c r="H453" s="205" t="str">
        <f t="shared" ca="1" si="53"/>
        <v/>
      </c>
      <c r="I453" s="205" t="str">
        <f t="shared" ca="1" si="53"/>
        <v/>
      </c>
      <c r="J453" s="205" t="str">
        <f t="shared" ca="1" si="53"/>
        <v/>
      </c>
      <c r="K453" s="205" t="str">
        <f t="shared" ca="1" si="53"/>
        <v/>
      </c>
      <c r="L453" s="205" t="str">
        <f t="shared" ca="1" si="53"/>
        <v/>
      </c>
      <c r="M453" s="205" t="str">
        <f t="shared" ca="1" si="53"/>
        <v/>
      </c>
      <c r="N453" s="205" t="str">
        <f t="shared" ca="1" si="53"/>
        <v/>
      </c>
      <c r="O453" s="205" t="str">
        <f t="shared" ca="1" si="53"/>
        <v/>
      </c>
      <c r="P453" s="77" t="str">
        <f t="shared" ca="1" si="52"/>
        <v/>
      </c>
      <c r="Q453" s="201"/>
    </row>
    <row r="454" spans="1:17" ht="15" customHeight="1">
      <c r="A454" s="228">
        <v>552</v>
      </c>
      <c r="B454" s="242"/>
      <c r="C454" s="243"/>
      <c r="D454" s="231"/>
      <c r="E454" s="279"/>
      <c r="F454" s="241"/>
      <c r="G454" s="233" t="str">
        <f>REPLACE(CHOOSE(MATCH(YEAR($Q$1-E454)-1900,{8;9;10;11;12;14;16;18}),"P 1","P 2","B 1","B 2","M","C","J","S"),2,1,F454)</f>
        <v>S</v>
      </c>
      <c r="H454" s="205" t="str">
        <f t="shared" ca="1" si="53"/>
        <v/>
      </c>
      <c r="I454" s="205" t="str">
        <f t="shared" ca="1" si="53"/>
        <v/>
      </c>
      <c r="J454" s="205" t="str">
        <f t="shared" ca="1" si="53"/>
        <v/>
      </c>
      <c r="K454" s="205" t="str">
        <f t="shared" ca="1" si="53"/>
        <v/>
      </c>
      <c r="L454" s="205" t="str">
        <f t="shared" ca="1" si="53"/>
        <v/>
      </c>
      <c r="M454" s="205" t="str">
        <f t="shared" ca="1" si="53"/>
        <v/>
      </c>
      <c r="N454" s="205" t="str">
        <f t="shared" ca="1" si="53"/>
        <v/>
      </c>
      <c r="O454" s="205" t="str">
        <f t="shared" ca="1" si="53"/>
        <v/>
      </c>
      <c r="P454" s="77" t="str">
        <f t="shared" ca="1" si="52"/>
        <v/>
      </c>
      <c r="Q454" s="201"/>
    </row>
    <row r="455" spans="1:17" ht="15" customHeight="1">
      <c r="A455" s="228">
        <v>553</v>
      </c>
      <c r="B455" s="242"/>
      <c r="C455" s="243"/>
      <c r="D455" s="231"/>
      <c r="E455" s="279"/>
      <c r="F455" s="241"/>
      <c r="G455" s="233" t="str">
        <f>REPLACE(CHOOSE(MATCH(YEAR($Q$1-E455)-1900,{8;9;10;11;12;14;16;18}),"P 1","P 2","B 1","B 2","M","C","J","S"),2,1,F455)</f>
        <v>S</v>
      </c>
      <c r="H455" s="205" t="str">
        <f t="shared" ca="1" si="53"/>
        <v/>
      </c>
      <c r="I455" s="205" t="str">
        <f t="shared" ca="1" si="53"/>
        <v/>
      </c>
      <c r="J455" s="205" t="str">
        <f t="shared" ca="1" si="53"/>
        <v/>
      </c>
      <c r="K455" s="205" t="str">
        <f t="shared" ca="1" si="53"/>
        <v/>
      </c>
      <c r="L455" s="205" t="str">
        <f t="shared" ca="1" si="53"/>
        <v/>
      </c>
      <c r="M455" s="205" t="str">
        <f t="shared" ca="1" si="53"/>
        <v/>
      </c>
      <c r="N455" s="205" t="str">
        <f t="shared" ca="1" si="53"/>
        <v/>
      </c>
      <c r="O455" s="205" t="str">
        <f t="shared" ca="1" si="53"/>
        <v/>
      </c>
      <c r="P455" s="77" t="str">
        <f t="shared" ca="1" si="52"/>
        <v/>
      </c>
      <c r="Q455" s="201"/>
    </row>
    <row r="456" spans="1:17" ht="15" customHeight="1">
      <c r="A456" s="228">
        <v>554</v>
      </c>
      <c r="B456" s="242"/>
      <c r="C456" s="243"/>
      <c r="D456" s="231"/>
      <c r="E456" s="279"/>
      <c r="F456" s="241"/>
      <c r="G456" s="233" t="str">
        <f>REPLACE(CHOOSE(MATCH(YEAR($Q$1-E456)-1900,{8;9;10;11;12;14;16;18}),"P 1","P 2","B 1","B 2","M","C","J","S"),2,1,F456)</f>
        <v>S</v>
      </c>
      <c r="H456" s="205" t="str">
        <f t="shared" ca="1" si="53"/>
        <v/>
      </c>
      <c r="I456" s="205" t="str">
        <f t="shared" ca="1" si="53"/>
        <v/>
      </c>
      <c r="J456" s="205" t="str">
        <f t="shared" ca="1" si="53"/>
        <v/>
      </c>
      <c r="K456" s="205" t="str">
        <f t="shared" ca="1" si="53"/>
        <v/>
      </c>
      <c r="L456" s="205" t="str">
        <f t="shared" ca="1" si="53"/>
        <v/>
      </c>
      <c r="M456" s="205" t="str">
        <f t="shared" ca="1" si="53"/>
        <v/>
      </c>
      <c r="N456" s="205" t="str">
        <f t="shared" ca="1" si="53"/>
        <v/>
      </c>
      <c r="O456" s="205" t="str">
        <f t="shared" ca="1" si="53"/>
        <v/>
      </c>
      <c r="P456" s="77" t="str">
        <f t="shared" ca="1" si="52"/>
        <v/>
      </c>
      <c r="Q456" s="201"/>
    </row>
    <row r="457" spans="1:17" ht="15" customHeight="1">
      <c r="A457" s="228">
        <v>555</v>
      </c>
      <c r="B457" s="242"/>
      <c r="C457" s="243"/>
      <c r="D457" s="231"/>
      <c r="E457" s="279"/>
      <c r="F457" s="241"/>
      <c r="G457" s="233" t="str">
        <f>REPLACE(CHOOSE(MATCH(YEAR($Q$1-E457)-1900,{8;9;10;11;12;14;16;18}),"P 1","P 2","B 1","B 2","M","C","J","S"),2,1,F457)</f>
        <v>S</v>
      </c>
      <c r="H457" s="205" t="str">
        <f t="shared" ca="1" si="53"/>
        <v/>
      </c>
      <c r="I457" s="205" t="str">
        <f t="shared" ca="1" si="53"/>
        <v/>
      </c>
      <c r="J457" s="205" t="str">
        <f t="shared" ca="1" si="53"/>
        <v/>
      </c>
      <c r="K457" s="205" t="str">
        <f t="shared" ca="1" si="53"/>
        <v/>
      </c>
      <c r="L457" s="205" t="str">
        <f t="shared" ca="1" si="53"/>
        <v/>
      </c>
      <c r="M457" s="205" t="str">
        <f t="shared" ca="1" si="53"/>
        <v/>
      </c>
      <c r="N457" s="205" t="str">
        <f t="shared" ca="1" si="53"/>
        <v/>
      </c>
      <c r="O457" s="205" t="str">
        <f t="shared" ca="1" si="53"/>
        <v/>
      </c>
      <c r="P457" s="77" t="str">
        <f t="shared" ca="1" si="52"/>
        <v/>
      </c>
      <c r="Q457" s="201"/>
    </row>
    <row r="458" spans="1:17" ht="15" customHeight="1">
      <c r="A458" s="228">
        <v>556</v>
      </c>
      <c r="B458" s="242"/>
      <c r="C458" s="243"/>
      <c r="D458" s="231"/>
      <c r="E458" s="279"/>
      <c r="F458" s="241"/>
      <c r="G458" s="233" t="str">
        <f>REPLACE(CHOOSE(MATCH(YEAR($Q$1-E458)-1900,{8;9;10;11;12;14;16;18}),"P 1","P 2","B 1","B 2","M","C","J","S"),2,1,F458)</f>
        <v>S</v>
      </c>
      <c r="H458" s="205" t="str">
        <f t="shared" ca="1" si="53"/>
        <v/>
      </c>
      <c r="I458" s="205" t="str">
        <f t="shared" ca="1" si="53"/>
        <v/>
      </c>
      <c r="J458" s="205" t="str">
        <f t="shared" ca="1" si="53"/>
        <v/>
      </c>
      <c r="K458" s="205" t="str">
        <f t="shared" ca="1" si="53"/>
        <v/>
      </c>
      <c r="L458" s="205" t="str">
        <f t="shared" ca="1" si="53"/>
        <v/>
      </c>
      <c r="M458" s="205" t="str">
        <f t="shared" ca="1" si="53"/>
        <v/>
      </c>
      <c r="N458" s="205" t="str">
        <f t="shared" ca="1" si="53"/>
        <v/>
      </c>
      <c r="O458" s="205" t="str">
        <f t="shared" ca="1" si="53"/>
        <v/>
      </c>
      <c r="P458" s="77" t="str">
        <f t="shared" ca="1" si="52"/>
        <v/>
      </c>
      <c r="Q458" s="201"/>
    </row>
    <row r="459" spans="1:17" ht="15" customHeight="1">
      <c r="A459" s="228">
        <v>557</v>
      </c>
      <c r="B459" s="229"/>
      <c r="C459" s="230"/>
      <c r="D459" s="231"/>
      <c r="E459" s="278"/>
      <c r="F459" s="232"/>
      <c r="G459" s="233" t="str">
        <f>REPLACE(CHOOSE(MATCH(YEAR($Q$1-E459)-1900,{8;9;10;11;12;14;16;18}),"P 1","P 2","B 1","B 2","M","C","J","S"),2,1,F459)</f>
        <v>S</v>
      </c>
      <c r="H459" s="205" t="str">
        <f t="shared" ca="1" si="53"/>
        <v/>
      </c>
      <c r="I459" s="205" t="str">
        <f t="shared" ca="1" si="53"/>
        <v/>
      </c>
      <c r="J459" s="205" t="str">
        <f t="shared" ca="1" si="53"/>
        <v/>
      </c>
      <c r="K459" s="205" t="str">
        <f t="shared" ca="1" si="53"/>
        <v/>
      </c>
      <c r="L459" s="205" t="str">
        <f t="shared" ca="1" si="53"/>
        <v/>
      </c>
      <c r="M459" s="205" t="str">
        <f t="shared" ca="1" si="53"/>
        <v/>
      </c>
      <c r="N459" s="205" t="str">
        <f t="shared" ca="1" si="53"/>
        <v/>
      </c>
      <c r="O459" s="205" t="str">
        <f t="shared" ca="1" si="53"/>
        <v/>
      </c>
      <c r="P459" s="77" t="str">
        <f t="shared" ca="1" si="52"/>
        <v/>
      </c>
      <c r="Q459" s="201"/>
    </row>
    <row r="460" spans="1:17" ht="15" customHeight="1">
      <c r="A460" s="228">
        <v>558</v>
      </c>
      <c r="B460" s="229"/>
      <c r="C460" s="230"/>
      <c r="D460" s="231"/>
      <c r="E460" s="278"/>
      <c r="F460" s="232"/>
      <c r="G460" s="233" t="str">
        <f>REPLACE(CHOOSE(MATCH(YEAR($Q$1-E460)-1900,{8;9;10;11;12;14;16;18}),"P 1","P 2","B 1","B 2","M","C","J","S"),2,1,F460)</f>
        <v>S</v>
      </c>
      <c r="H460" s="205" t="str">
        <f t="shared" ca="1" si="53"/>
        <v/>
      </c>
      <c r="I460" s="205" t="str">
        <f t="shared" ca="1" si="53"/>
        <v/>
      </c>
      <c r="J460" s="205" t="str">
        <f t="shared" ca="1" si="53"/>
        <v/>
      </c>
      <c r="K460" s="205" t="str">
        <f t="shared" ca="1" si="53"/>
        <v/>
      </c>
      <c r="L460" s="205" t="str">
        <f t="shared" ca="1" si="53"/>
        <v/>
      </c>
      <c r="M460" s="205" t="str">
        <f t="shared" ca="1" si="53"/>
        <v/>
      </c>
      <c r="N460" s="205" t="str">
        <f t="shared" ca="1" si="53"/>
        <v/>
      </c>
      <c r="O460" s="205" t="str">
        <f t="shared" ca="1" si="53"/>
        <v/>
      </c>
      <c r="P460" s="77" t="str">
        <f t="shared" ca="1" si="52"/>
        <v/>
      </c>
      <c r="Q460" s="201"/>
    </row>
    <row r="461" spans="1:17" ht="15" customHeight="1">
      <c r="A461" s="228">
        <v>559</v>
      </c>
      <c r="B461" s="229"/>
      <c r="C461" s="230"/>
      <c r="D461" s="231"/>
      <c r="E461" s="278"/>
      <c r="F461" s="232"/>
      <c r="G461" s="233" t="str">
        <f>REPLACE(CHOOSE(MATCH(YEAR($Q$1-E461)-1900,{8;9;10;11;12;14;16;18}),"P 1","P 2","B 1","B 2","M","C","J","S"),2,1,F461)</f>
        <v>S</v>
      </c>
      <c r="H461" s="205" t="str">
        <f t="shared" ca="1" si="53"/>
        <v/>
      </c>
      <c r="I461" s="205" t="str">
        <f t="shared" ca="1" si="53"/>
        <v/>
      </c>
      <c r="J461" s="205" t="str">
        <f t="shared" ca="1" si="53"/>
        <v/>
      </c>
      <c r="K461" s="205" t="str">
        <f t="shared" ca="1" si="53"/>
        <v/>
      </c>
      <c r="L461" s="205" t="str">
        <f t="shared" ca="1" si="53"/>
        <v/>
      </c>
      <c r="M461" s="205" t="str">
        <f t="shared" ca="1" si="53"/>
        <v/>
      </c>
      <c r="N461" s="205" t="str">
        <f t="shared" ca="1" si="53"/>
        <v/>
      </c>
      <c r="O461" s="205" t="str">
        <f t="shared" ca="1" si="53"/>
        <v/>
      </c>
      <c r="P461" s="77" t="str">
        <f t="shared" ca="1" si="52"/>
        <v/>
      </c>
      <c r="Q461" s="201"/>
    </row>
    <row r="462" spans="1:17" ht="15" customHeight="1">
      <c r="A462" s="228">
        <v>560</v>
      </c>
      <c r="B462" s="229"/>
      <c r="C462" s="230"/>
      <c r="D462" s="231"/>
      <c r="E462" s="278"/>
      <c r="F462" s="232"/>
      <c r="G462" s="233" t="str">
        <f>REPLACE(CHOOSE(MATCH(YEAR($Q$1-E462)-1900,{8;9;10;11;12;14;16;18}),"P 1","P 2","B 1","B 2","M","C","J","S"),2,1,F462)</f>
        <v>S</v>
      </c>
      <c r="H462" s="205" t="str">
        <f t="shared" ref="H462:O471" ca="1" si="54">IFERROR(INDEX(INDIRECT("'"&amp;H$1&amp;"'!A:A"),MATCH($A462,INDIRECT("'"&amp;H$1&amp;"'!B:B"),0)),"")</f>
        <v/>
      </c>
      <c r="I462" s="205" t="str">
        <f t="shared" ca="1" si="54"/>
        <v/>
      </c>
      <c r="J462" s="205" t="str">
        <f t="shared" ca="1" si="54"/>
        <v/>
      </c>
      <c r="K462" s="205" t="str">
        <f t="shared" ca="1" si="54"/>
        <v/>
      </c>
      <c r="L462" s="205" t="str">
        <f t="shared" ca="1" si="54"/>
        <v/>
      </c>
      <c r="M462" s="205" t="str">
        <f t="shared" ca="1" si="54"/>
        <v/>
      </c>
      <c r="N462" s="205" t="str">
        <f t="shared" ca="1" si="54"/>
        <v/>
      </c>
      <c r="O462" s="205" t="str">
        <f t="shared" ca="1" si="54"/>
        <v/>
      </c>
      <c r="P462" s="77" t="str">
        <f t="shared" ca="1" si="52"/>
        <v/>
      </c>
      <c r="Q462" s="201"/>
    </row>
    <row r="463" spans="1:17" ht="15" customHeight="1">
      <c r="A463" s="228">
        <v>561</v>
      </c>
      <c r="B463" s="229"/>
      <c r="C463" s="230"/>
      <c r="D463" s="231"/>
      <c r="E463" s="278"/>
      <c r="F463" s="232"/>
      <c r="G463" s="233" t="str">
        <f>REPLACE(CHOOSE(MATCH(YEAR($Q$1-E463)-1900,{8;9;10;11;12;14;16;18}),"P 1","P 2","B 1","B 2","M","C","J","S"),2,1,F463)</f>
        <v>S</v>
      </c>
      <c r="H463" s="205" t="str">
        <f t="shared" ca="1" si="54"/>
        <v/>
      </c>
      <c r="I463" s="205" t="str">
        <f t="shared" ca="1" si="54"/>
        <v/>
      </c>
      <c r="J463" s="205" t="str">
        <f t="shared" ca="1" si="54"/>
        <v/>
      </c>
      <c r="K463" s="205" t="str">
        <f t="shared" ca="1" si="54"/>
        <v/>
      </c>
      <c r="L463" s="205" t="str">
        <f t="shared" ca="1" si="54"/>
        <v/>
      </c>
      <c r="M463" s="205" t="str">
        <f t="shared" ca="1" si="54"/>
        <v/>
      </c>
      <c r="N463" s="205" t="str">
        <f t="shared" ca="1" si="54"/>
        <v/>
      </c>
      <c r="O463" s="205" t="str">
        <f t="shared" ca="1" si="54"/>
        <v/>
      </c>
      <c r="P463" s="77" t="str">
        <f t="shared" ca="1" si="52"/>
        <v/>
      </c>
      <c r="Q463" s="201"/>
    </row>
    <row r="464" spans="1:17" ht="15" customHeight="1">
      <c r="A464" s="228">
        <v>562</v>
      </c>
      <c r="B464" s="229"/>
      <c r="C464" s="230"/>
      <c r="D464" s="231"/>
      <c r="E464" s="278"/>
      <c r="F464" s="232"/>
      <c r="G464" s="233" t="str">
        <f>REPLACE(CHOOSE(MATCH(YEAR($Q$1-E464)-1900,{8;9;10;11;12;14;16;18}),"P 1","P 2","B 1","B 2","M","C","J","S"),2,1,F464)</f>
        <v>S</v>
      </c>
      <c r="H464" s="205" t="str">
        <f t="shared" ca="1" si="54"/>
        <v/>
      </c>
      <c r="I464" s="205" t="str">
        <f t="shared" ca="1" si="54"/>
        <v/>
      </c>
      <c r="J464" s="205" t="str">
        <f t="shared" ca="1" si="54"/>
        <v/>
      </c>
      <c r="K464" s="205" t="str">
        <f t="shared" ca="1" si="54"/>
        <v/>
      </c>
      <c r="L464" s="205" t="str">
        <f t="shared" ca="1" si="54"/>
        <v/>
      </c>
      <c r="M464" s="205" t="str">
        <f t="shared" ca="1" si="54"/>
        <v/>
      </c>
      <c r="N464" s="205" t="str">
        <f t="shared" ca="1" si="54"/>
        <v/>
      </c>
      <c r="O464" s="205" t="str">
        <f t="shared" ca="1" si="54"/>
        <v/>
      </c>
      <c r="P464" s="77" t="str">
        <f t="shared" ca="1" si="52"/>
        <v/>
      </c>
      <c r="Q464" s="201"/>
    </row>
    <row r="465" spans="1:17" ht="15" customHeight="1">
      <c r="A465" s="228">
        <v>563</v>
      </c>
      <c r="B465" s="229"/>
      <c r="C465" s="230"/>
      <c r="D465" s="231"/>
      <c r="E465" s="278"/>
      <c r="F465" s="232"/>
      <c r="G465" s="233" t="str">
        <f>REPLACE(CHOOSE(MATCH(YEAR($Q$1-E465)-1900,{8;9;10;11;12;14;16;18}),"P 1","P 2","B 1","B 2","M","C","J","S"),2,1,F465)</f>
        <v>S</v>
      </c>
      <c r="H465" s="205" t="str">
        <f t="shared" ca="1" si="54"/>
        <v/>
      </c>
      <c r="I465" s="205" t="str">
        <f t="shared" ca="1" si="54"/>
        <v/>
      </c>
      <c r="J465" s="205" t="str">
        <f t="shared" ca="1" si="54"/>
        <v/>
      </c>
      <c r="K465" s="205" t="str">
        <f t="shared" ca="1" si="54"/>
        <v/>
      </c>
      <c r="L465" s="205" t="str">
        <f t="shared" ca="1" si="54"/>
        <v/>
      </c>
      <c r="M465" s="205" t="str">
        <f t="shared" ca="1" si="54"/>
        <v/>
      </c>
      <c r="N465" s="205" t="str">
        <f t="shared" ca="1" si="54"/>
        <v/>
      </c>
      <c r="O465" s="205" t="str">
        <f t="shared" ca="1" si="54"/>
        <v/>
      </c>
      <c r="P465" s="77" t="str">
        <f t="shared" ca="1" si="52"/>
        <v/>
      </c>
      <c r="Q465" s="201"/>
    </row>
    <row r="466" spans="1:17" ht="15" customHeight="1">
      <c r="A466" s="228">
        <v>564</v>
      </c>
      <c r="B466" s="229"/>
      <c r="C466" s="230"/>
      <c r="D466" s="231"/>
      <c r="E466" s="278"/>
      <c r="F466" s="232"/>
      <c r="G466" s="233" t="str">
        <f>REPLACE(CHOOSE(MATCH(YEAR($Q$1-E466)-1900,{8;9;10;11;12;14;16;18}),"P 1","P 2","B 1","B 2","M","C","J","S"),2,1,F466)</f>
        <v>S</v>
      </c>
      <c r="H466" s="205" t="str">
        <f t="shared" ca="1" si="54"/>
        <v/>
      </c>
      <c r="I466" s="205" t="str">
        <f t="shared" ca="1" si="54"/>
        <v/>
      </c>
      <c r="J466" s="205" t="str">
        <f t="shared" ca="1" si="54"/>
        <v/>
      </c>
      <c r="K466" s="205" t="str">
        <f t="shared" ca="1" si="54"/>
        <v/>
      </c>
      <c r="L466" s="205" t="str">
        <f t="shared" ca="1" si="54"/>
        <v/>
      </c>
      <c r="M466" s="205" t="str">
        <f t="shared" ca="1" si="54"/>
        <v/>
      </c>
      <c r="N466" s="205" t="str">
        <f t="shared" ca="1" si="54"/>
        <v/>
      </c>
      <c r="O466" s="205" t="str">
        <f t="shared" ca="1" si="54"/>
        <v/>
      </c>
      <c r="P466" s="77" t="str">
        <f t="shared" ca="1" si="52"/>
        <v/>
      </c>
      <c r="Q466" s="201"/>
    </row>
    <row r="467" spans="1:17" ht="15" customHeight="1">
      <c r="A467" s="228">
        <v>565</v>
      </c>
      <c r="B467" s="229"/>
      <c r="C467" s="230"/>
      <c r="D467" s="231"/>
      <c r="E467" s="278"/>
      <c r="F467" s="232"/>
      <c r="G467" s="233" t="str">
        <f>REPLACE(CHOOSE(MATCH(YEAR($Q$1-E467)-1900,{8;9;10;11;12;14;16;18}),"P 1","P 2","B 1","B 2","M","C","J","S"),2,1,F467)</f>
        <v>S</v>
      </c>
      <c r="H467" s="205" t="str">
        <f t="shared" ca="1" si="54"/>
        <v/>
      </c>
      <c r="I467" s="205" t="str">
        <f t="shared" ca="1" si="54"/>
        <v/>
      </c>
      <c r="J467" s="205" t="str">
        <f t="shared" ca="1" si="54"/>
        <v/>
      </c>
      <c r="K467" s="205" t="str">
        <f t="shared" ca="1" si="54"/>
        <v/>
      </c>
      <c r="L467" s="205" t="str">
        <f t="shared" ca="1" si="54"/>
        <v/>
      </c>
      <c r="M467" s="205" t="str">
        <f t="shared" ca="1" si="54"/>
        <v/>
      </c>
      <c r="N467" s="205" t="str">
        <f t="shared" ca="1" si="54"/>
        <v/>
      </c>
      <c r="O467" s="205" t="str">
        <f t="shared" ca="1" si="54"/>
        <v/>
      </c>
      <c r="P467" s="77" t="str">
        <f t="shared" ca="1" si="52"/>
        <v/>
      </c>
      <c r="Q467" s="201"/>
    </row>
    <row r="468" spans="1:17" ht="15" customHeight="1">
      <c r="A468" s="228">
        <v>566</v>
      </c>
      <c r="B468" s="242"/>
      <c r="C468" s="243"/>
      <c r="D468" s="231"/>
      <c r="E468" s="279"/>
      <c r="F468" s="241"/>
      <c r="G468" s="233" t="str">
        <f>REPLACE(CHOOSE(MATCH(YEAR($Q$1-E468)-1900,{8;9;10;11;12;14;16;18}),"P 1","P 2","B 1","B 2","M","C","J","S"),2,1,F468)</f>
        <v>S</v>
      </c>
      <c r="H468" s="205" t="str">
        <f t="shared" ca="1" si="54"/>
        <v/>
      </c>
      <c r="I468" s="205" t="str">
        <f t="shared" ca="1" si="54"/>
        <v/>
      </c>
      <c r="J468" s="205" t="str">
        <f t="shared" ca="1" si="54"/>
        <v/>
      </c>
      <c r="K468" s="205" t="str">
        <f t="shared" ca="1" si="54"/>
        <v/>
      </c>
      <c r="L468" s="205" t="str">
        <f t="shared" ca="1" si="54"/>
        <v/>
      </c>
      <c r="M468" s="205" t="str">
        <f t="shared" ca="1" si="54"/>
        <v/>
      </c>
      <c r="N468" s="205" t="str">
        <f t="shared" ca="1" si="54"/>
        <v/>
      </c>
      <c r="O468" s="205" t="str">
        <f t="shared" ca="1" si="54"/>
        <v/>
      </c>
      <c r="P468" s="77" t="str">
        <f t="shared" ca="1" si="52"/>
        <v/>
      </c>
      <c r="Q468" s="201"/>
    </row>
    <row r="469" spans="1:17" ht="15" customHeight="1">
      <c r="A469" s="228">
        <v>567</v>
      </c>
      <c r="B469" s="242"/>
      <c r="C469" s="243"/>
      <c r="D469" s="231"/>
      <c r="E469" s="279"/>
      <c r="F469" s="241"/>
      <c r="G469" s="233" t="str">
        <f>REPLACE(CHOOSE(MATCH(YEAR($Q$1-E469)-1900,{8;9;10;11;12;14;16;18}),"P 1","P 2","B 1","B 2","M","C","J","S"),2,1,F469)</f>
        <v>S</v>
      </c>
      <c r="H469" s="205" t="str">
        <f t="shared" ca="1" si="54"/>
        <v/>
      </c>
      <c r="I469" s="205" t="str">
        <f t="shared" ca="1" si="54"/>
        <v/>
      </c>
      <c r="J469" s="205" t="str">
        <f t="shared" ca="1" si="54"/>
        <v/>
      </c>
      <c r="K469" s="205" t="str">
        <f t="shared" ca="1" si="54"/>
        <v/>
      </c>
      <c r="L469" s="205" t="str">
        <f t="shared" ca="1" si="54"/>
        <v/>
      </c>
      <c r="M469" s="205" t="str">
        <f t="shared" ca="1" si="54"/>
        <v/>
      </c>
      <c r="N469" s="205" t="str">
        <f t="shared" ca="1" si="54"/>
        <v/>
      </c>
      <c r="O469" s="205" t="str">
        <f t="shared" ca="1" si="54"/>
        <v/>
      </c>
      <c r="P469" s="77" t="str">
        <f t="shared" ca="1" si="52"/>
        <v/>
      </c>
      <c r="Q469" s="201"/>
    </row>
    <row r="470" spans="1:17" ht="15" customHeight="1">
      <c r="A470" s="228">
        <v>568</v>
      </c>
      <c r="B470" s="242"/>
      <c r="C470" s="243"/>
      <c r="D470" s="231"/>
      <c r="E470" s="279"/>
      <c r="F470" s="241"/>
      <c r="G470" s="233" t="str">
        <f>REPLACE(CHOOSE(MATCH(YEAR($Q$1-E470)-1900,{8;9;10;11;12;14;16;18}),"P 1","P 2","B 1","B 2","M","C","J","S"),2,1,F470)</f>
        <v>S</v>
      </c>
      <c r="H470" s="205" t="str">
        <f t="shared" ca="1" si="54"/>
        <v/>
      </c>
      <c r="I470" s="205" t="str">
        <f t="shared" ca="1" si="54"/>
        <v/>
      </c>
      <c r="J470" s="205" t="str">
        <f t="shared" ca="1" si="54"/>
        <v/>
      </c>
      <c r="K470" s="205" t="str">
        <f t="shared" ca="1" si="54"/>
        <v/>
      </c>
      <c r="L470" s="205" t="str">
        <f t="shared" ca="1" si="54"/>
        <v/>
      </c>
      <c r="M470" s="205" t="str">
        <f t="shared" ca="1" si="54"/>
        <v/>
      </c>
      <c r="N470" s="205" t="str">
        <f t="shared" ca="1" si="54"/>
        <v/>
      </c>
      <c r="O470" s="205" t="str">
        <f t="shared" ca="1" si="54"/>
        <v/>
      </c>
      <c r="P470" s="77" t="str">
        <f t="shared" ca="1" si="52"/>
        <v/>
      </c>
      <c r="Q470" s="201"/>
    </row>
    <row r="471" spans="1:17" ht="15" customHeight="1">
      <c r="A471" s="228">
        <v>569</v>
      </c>
      <c r="B471" s="242"/>
      <c r="C471" s="243"/>
      <c r="D471" s="231"/>
      <c r="E471" s="279"/>
      <c r="F471" s="241"/>
      <c r="G471" s="233" t="str">
        <f>REPLACE(CHOOSE(MATCH(YEAR($Q$1-E471)-1900,{8;9;10;11;12;14;16;18}),"P 1","P 2","B 1","B 2","M","C","J","S"),2,1,F471)</f>
        <v>S</v>
      </c>
      <c r="H471" s="205" t="str">
        <f t="shared" ca="1" si="54"/>
        <v/>
      </c>
      <c r="I471" s="205" t="str">
        <f t="shared" ca="1" si="54"/>
        <v/>
      </c>
      <c r="J471" s="205" t="str">
        <f t="shared" ca="1" si="54"/>
        <v/>
      </c>
      <c r="K471" s="205" t="str">
        <f t="shared" ca="1" si="54"/>
        <v/>
      </c>
      <c r="L471" s="205" t="str">
        <f t="shared" ca="1" si="54"/>
        <v/>
      </c>
      <c r="M471" s="205" t="str">
        <f t="shared" ca="1" si="54"/>
        <v/>
      </c>
      <c r="N471" s="205" t="str">
        <f t="shared" ca="1" si="54"/>
        <v/>
      </c>
      <c r="O471" s="205" t="str">
        <f t="shared" ca="1" si="54"/>
        <v/>
      </c>
      <c r="P471" s="77" t="str">
        <f t="shared" ca="1" si="52"/>
        <v/>
      </c>
      <c r="Q471" s="201"/>
    </row>
    <row r="472" spans="1:17" ht="15" customHeight="1">
      <c r="A472" s="228">
        <v>570</v>
      </c>
      <c r="B472" s="229"/>
      <c r="C472" s="230"/>
      <c r="D472" s="231"/>
      <c r="E472" s="278"/>
      <c r="F472" s="232"/>
      <c r="G472" s="233" t="str">
        <f>REPLACE(CHOOSE(MATCH(YEAR($Q$1-E472)-1900,{8;9;10;11;12;14;16;18}),"P 1","P 2","B 1","B 2","M","C","J","S"),2,1,F472)</f>
        <v>S</v>
      </c>
      <c r="H472" s="205" t="str">
        <f t="shared" ref="H472:O481" ca="1" si="55">IFERROR(INDEX(INDIRECT("'"&amp;H$1&amp;"'!A:A"),MATCH($A472,INDIRECT("'"&amp;H$1&amp;"'!B:B"),0)),"")</f>
        <v/>
      </c>
      <c r="I472" s="205" t="str">
        <f t="shared" ca="1" si="55"/>
        <v/>
      </c>
      <c r="J472" s="205" t="str">
        <f t="shared" ca="1" si="55"/>
        <v/>
      </c>
      <c r="K472" s="205" t="str">
        <f t="shared" ca="1" si="55"/>
        <v/>
      </c>
      <c r="L472" s="205" t="str">
        <f t="shared" ca="1" si="55"/>
        <v/>
      </c>
      <c r="M472" s="205" t="str">
        <f t="shared" ca="1" si="55"/>
        <v/>
      </c>
      <c r="N472" s="205" t="str">
        <f t="shared" ca="1" si="55"/>
        <v/>
      </c>
      <c r="O472" s="205" t="str">
        <f t="shared" ca="1" si="55"/>
        <v/>
      </c>
      <c r="P472" s="77" t="str">
        <f t="shared" ca="1" si="52"/>
        <v/>
      </c>
      <c r="Q472" s="201"/>
    </row>
    <row r="473" spans="1:17" ht="15" customHeight="1">
      <c r="A473" s="228">
        <v>571</v>
      </c>
      <c r="B473" s="229"/>
      <c r="C473" s="230"/>
      <c r="D473" s="231"/>
      <c r="E473" s="278"/>
      <c r="F473" s="232"/>
      <c r="G473" s="233" t="str">
        <f>REPLACE(CHOOSE(MATCH(YEAR($Q$1-E473)-1900,{8;9;10;11;12;14;16;18}),"P 1","P 2","B 1","B 2","M","C","J","S"),2,1,F473)</f>
        <v>S</v>
      </c>
      <c r="H473" s="205" t="str">
        <f t="shared" ca="1" si="55"/>
        <v/>
      </c>
      <c r="I473" s="205" t="str">
        <f t="shared" ca="1" si="55"/>
        <v/>
      </c>
      <c r="J473" s="205" t="str">
        <f t="shared" ca="1" si="55"/>
        <v/>
      </c>
      <c r="K473" s="205" t="str">
        <f t="shared" ca="1" si="55"/>
        <v/>
      </c>
      <c r="L473" s="205" t="str">
        <f t="shared" ca="1" si="55"/>
        <v/>
      </c>
      <c r="M473" s="205" t="str">
        <f t="shared" ca="1" si="55"/>
        <v/>
      </c>
      <c r="N473" s="205" t="str">
        <f t="shared" ca="1" si="55"/>
        <v/>
      </c>
      <c r="O473" s="205" t="str">
        <f t="shared" ca="1" si="55"/>
        <v/>
      </c>
      <c r="P473" s="77" t="str">
        <f t="shared" ca="1" si="52"/>
        <v/>
      </c>
      <c r="Q473" s="201"/>
    </row>
    <row r="474" spans="1:17" ht="15" customHeight="1">
      <c r="A474" s="228">
        <v>572</v>
      </c>
      <c r="B474" s="229"/>
      <c r="C474" s="230"/>
      <c r="D474" s="231"/>
      <c r="E474" s="278"/>
      <c r="F474" s="232"/>
      <c r="G474" s="233" t="str">
        <f>REPLACE(CHOOSE(MATCH(YEAR($Q$1-E474)-1900,{8;9;10;11;12;14;16;18}),"P 1","P 2","B 1","B 2","M","C","J","S"),2,1,F474)</f>
        <v>S</v>
      </c>
      <c r="H474" s="205" t="str">
        <f t="shared" ca="1" si="55"/>
        <v/>
      </c>
      <c r="I474" s="205" t="str">
        <f t="shared" ca="1" si="55"/>
        <v/>
      </c>
      <c r="J474" s="205" t="str">
        <f t="shared" ca="1" si="55"/>
        <v/>
      </c>
      <c r="K474" s="205" t="str">
        <f t="shared" ca="1" si="55"/>
        <v/>
      </c>
      <c r="L474" s="205" t="str">
        <f t="shared" ca="1" si="55"/>
        <v/>
      </c>
      <c r="M474" s="205" t="str">
        <f t="shared" ca="1" si="55"/>
        <v/>
      </c>
      <c r="N474" s="205" t="str">
        <f t="shared" ca="1" si="55"/>
        <v/>
      </c>
      <c r="O474" s="205" t="str">
        <f t="shared" ca="1" si="55"/>
        <v/>
      </c>
      <c r="P474" s="77" t="str">
        <f t="shared" ca="1" si="52"/>
        <v/>
      </c>
      <c r="Q474" s="201"/>
    </row>
    <row r="475" spans="1:17" ht="15" customHeight="1">
      <c r="A475" s="228">
        <v>573</v>
      </c>
      <c r="B475" s="229"/>
      <c r="C475" s="230"/>
      <c r="D475" s="231"/>
      <c r="E475" s="278"/>
      <c r="F475" s="232"/>
      <c r="G475" s="233" t="str">
        <f>REPLACE(CHOOSE(MATCH(YEAR($Q$1-E475)-1900,{8;9;10;11;12;14;16;18}),"P 1","P 2","B 1","B 2","M","C","J","S"),2,1,F475)</f>
        <v>S</v>
      </c>
      <c r="H475" s="205" t="str">
        <f t="shared" ca="1" si="55"/>
        <v/>
      </c>
      <c r="I475" s="205" t="str">
        <f t="shared" ca="1" si="55"/>
        <v/>
      </c>
      <c r="J475" s="205" t="str">
        <f t="shared" ca="1" si="55"/>
        <v/>
      </c>
      <c r="K475" s="205" t="str">
        <f t="shared" ca="1" si="55"/>
        <v/>
      </c>
      <c r="L475" s="205" t="str">
        <f t="shared" ca="1" si="55"/>
        <v/>
      </c>
      <c r="M475" s="205" t="str">
        <f t="shared" ca="1" si="55"/>
        <v/>
      </c>
      <c r="N475" s="205" t="str">
        <f t="shared" ca="1" si="55"/>
        <v/>
      </c>
      <c r="O475" s="205" t="str">
        <f t="shared" ca="1" si="55"/>
        <v/>
      </c>
      <c r="P475" s="77" t="str">
        <f t="shared" ca="1" si="52"/>
        <v/>
      </c>
      <c r="Q475" s="201"/>
    </row>
    <row r="476" spans="1:17" ht="15" customHeight="1">
      <c r="A476" s="228">
        <v>574</v>
      </c>
      <c r="B476" s="229"/>
      <c r="C476" s="230"/>
      <c r="D476" s="231"/>
      <c r="E476" s="278"/>
      <c r="F476" s="232"/>
      <c r="G476" s="233" t="str">
        <f>REPLACE(CHOOSE(MATCH(YEAR($Q$1-E476)-1900,{8;9;10;11;12;14;16;18}),"P 1","P 2","B 1","B 2","M","C","J","S"),2,1,F476)</f>
        <v>S</v>
      </c>
      <c r="H476" s="205" t="str">
        <f t="shared" ca="1" si="55"/>
        <v/>
      </c>
      <c r="I476" s="205" t="str">
        <f t="shared" ca="1" si="55"/>
        <v/>
      </c>
      <c r="J476" s="205" t="str">
        <f t="shared" ca="1" si="55"/>
        <v/>
      </c>
      <c r="K476" s="205" t="str">
        <f t="shared" ca="1" si="55"/>
        <v/>
      </c>
      <c r="L476" s="205" t="str">
        <f t="shared" ca="1" si="55"/>
        <v/>
      </c>
      <c r="M476" s="205" t="str">
        <f t="shared" ca="1" si="55"/>
        <v/>
      </c>
      <c r="N476" s="205" t="str">
        <f t="shared" ca="1" si="55"/>
        <v/>
      </c>
      <c r="O476" s="205" t="str">
        <f t="shared" ca="1" si="55"/>
        <v/>
      </c>
      <c r="P476" s="77" t="str">
        <f t="shared" ca="1" si="52"/>
        <v/>
      </c>
      <c r="Q476" s="201"/>
    </row>
    <row r="477" spans="1:17" ht="15" customHeight="1">
      <c r="A477" s="228">
        <v>575</v>
      </c>
      <c r="B477" s="229"/>
      <c r="C477" s="230"/>
      <c r="D477" s="231"/>
      <c r="E477" s="278"/>
      <c r="F477" s="232"/>
      <c r="G477" s="233" t="str">
        <f>REPLACE(CHOOSE(MATCH(YEAR($Q$1-E477)-1900,{8;9;10;11;12;14;16;18}),"P 1","P 2","B 1","B 2","M","C","J","S"),2,1,F477)</f>
        <v>S</v>
      </c>
      <c r="H477" s="205" t="str">
        <f t="shared" ca="1" si="55"/>
        <v/>
      </c>
      <c r="I477" s="205" t="str">
        <f t="shared" ca="1" si="55"/>
        <v/>
      </c>
      <c r="J477" s="205" t="str">
        <f t="shared" ca="1" si="55"/>
        <v/>
      </c>
      <c r="K477" s="205" t="str">
        <f t="shared" ca="1" si="55"/>
        <v/>
      </c>
      <c r="L477" s="205" t="str">
        <f t="shared" ca="1" si="55"/>
        <v/>
      </c>
      <c r="M477" s="205" t="str">
        <f t="shared" ca="1" si="55"/>
        <v/>
      </c>
      <c r="N477" s="205" t="str">
        <f t="shared" ca="1" si="55"/>
        <v/>
      </c>
      <c r="O477" s="205" t="str">
        <f t="shared" ca="1" si="55"/>
        <v/>
      </c>
      <c r="P477" s="77" t="str">
        <f t="shared" ca="1" si="52"/>
        <v/>
      </c>
      <c r="Q477" s="201"/>
    </row>
    <row r="478" spans="1:17" ht="15" customHeight="1">
      <c r="A478" s="228">
        <v>576</v>
      </c>
      <c r="B478" s="229"/>
      <c r="C478" s="230"/>
      <c r="D478" s="231"/>
      <c r="E478" s="278"/>
      <c r="F478" s="232"/>
      <c r="G478" s="233" t="str">
        <f>REPLACE(CHOOSE(MATCH(YEAR($Q$1-E478)-1900,{8;9;10;11;12;14;16;18}),"P 1","P 2","B 1","B 2","M","C","J","S"),2,1,F478)</f>
        <v>S</v>
      </c>
      <c r="H478" s="205" t="str">
        <f t="shared" ca="1" si="55"/>
        <v/>
      </c>
      <c r="I478" s="205" t="str">
        <f t="shared" ca="1" si="55"/>
        <v/>
      </c>
      <c r="J478" s="205" t="str">
        <f t="shared" ca="1" si="55"/>
        <v/>
      </c>
      <c r="K478" s="205" t="str">
        <f t="shared" ca="1" si="55"/>
        <v/>
      </c>
      <c r="L478" s="205" t="str">
        <f t="shared" ca="1" si="55"/>
        <v/>
      </c>
      <c r="M478" s="205" t="str">
        <f t="shared" ca="1" si="55"/>
        <v/>
      </c>
      <c r="N478" s="205" t="str">
        <f t="shared" ca="1" si="55"/>
        <v/>
      </c>
      <c r="O478" s="205" t="str">
        <f t="shared" ca="1" si="55"/>
        <v/>
      </c>
      <c r="P478" s="77" t="str">
        <f t="shared" ca="1" si="52"/>
        <v/>
      </c>
      <c r="Q478" s="201"/>
    </row>
    <row r="479" spans="1:17" ht="15" customHeight="1">
      <c r="A479" s="228">
        <v>577</v>
      </c>
      <c r="B479" s="229"/>
      <c r="C479" s="230"/>
      <c r="D479" s="231"/>
      <c r="E479" s="278"/>
      <c r="F479" s="232"/>
      <c r="G479" s="233" t="str">
        <f>REPLACE(CHOOSE(MATCH(YEAR($Q$1-E479)-1900,{8;9;10;11;12;14;16;18}),"P 1","P 2","B 1","B 2","M","C","J","S"),2,1,F479)</f>
        <v>S</v>
      </c>
      <c r="H479" s="205" t="str">
        <f t="shared" ca="1" si="55"/>
        <v/>
      </c>
      <c r="I479" s="205" t="str">
        <f t="shared" ca="1" si="55"/>
        <v/>
      </c>
      <c r="J479" s="205" t="str">
        <f t="shared" ca="1" si="55"/>
        <v/>
      </c>
      <c r="K479" s="205" t="str">
        <f t="shared" ca="1" si="55"/>
        <v/>
      </c>
      <c r="L479" s="205" t="str">
        <f t="shared" ca="1" si="55"/>
        <v/>
      </c>
      <c r="M479" s="205" t="str">
        <f t="shared" ca="1" si="55"/>
        <v/>
      </c>
      <c r="N479" s="205" t="str">
        <f t="shared" ca="1" si="55"/>
        <v/>
      </c>
      <c r="O479" s="205" t="str">
        <f t="shared" ca="1" si="55"/>
        <v/>
      </c>
      <c r="P479" s="77" t="str">
        <f t="shared" ca="1" si="52"/>
        <v/>
      </c>
      <c r="Q479" s="201"/>
    </row>
    <row r="480" spans="1:17" ht="15" customHeight="1">
      <c r="A480" s="228">
        <v>578</v>
      </c>
      <c r="B480" s="229"/>
      <c r="C480" s="230"/>
      <c r="D480" s="231"/>
      <c r="E480" s="278"/>
      <c r="F480" s="232"/>
      <c r="G480" s="233" t="str">
        <f>REPLACE(CHOOSE(MATCH(YEAR($Q$1-E480)-1900,{8;9;10;11;12;14;16;18}),"P 1","P 2","B 1","B 2","M","C","J","S"),2,1,F480)</f>
        <v>S</v>
      </c>
      <c r="H480" s="205" t="str">
        <f t="shared" ca="1" si="55"/>
        <v/>
      </c>
      <c r="I480" s="205" t="str">
        <f t="shared" ca="1" si="55"/>
        <v/>
      </c>
      <c r="J480" s="205" t="str">
        <f t="shared" ca="1" si="55"/>
        <v/>
      </c>
      <c r="K480" s="205" t="str">
        <f t="shared" ca="1" si="55"/>
        <v/>
      </c>
      <c r="L480" s="205" t="str">
        <f t="shared" ca="1" si="55"/>
        <v/>
      </c>
      <c r="M480" s="205" t="str">
        <f t="shared" ca="1" si="55"/>
        <v/>
      </c>
      <c r="N480" s="205" t="str">
        <f t="shared" ca="1" si="55"/>
        <v/>
      </c>
      <c r="O480" s="205" t="str">
        <f t="shared" ca="1" si="55"/>
        <v/>
      </c>
      <c r="P480" s="77" t="str">
        <f t="shared" ca="1" si="52"/>
        <v/>
      </c>
      <c r="Q480" s="201"/>
    </row>
    <row r="481" spans="1:17" ht="15" customHeight="1">
      <c r="A481" s="228">
        <v>579</v>
      </c>
      <c r="B481" s="229"/>
      <c r="C481" s="230"/>
      <c r="D481" s="231"/>
      <c r="E481" s="278"/>
      <c r="F481" s="232"/>
      <c r="G481" s="233" t="str">
        <f>REPLACE(CHOOSE(MATCH(YEAR($Q$1-E481)-1900,{8;9;10;11;12;14;16;18}),"P 1","P 2","B 1","B 2","M","C","J","S"),2,1,F481)</f>
        <v>S</v>
      </c>
      <c r="H481" s="205" t="str">
        <f t="shared" ca="1" si="55"/>
        <v/>
      </c>
      <c r="I481" s="205" t="str">
        <f t="shared" ca="1" si="55"/>
        <v/>
      </c>
      <c r="J481" s="205" t="str">
        <f t="shared" ca="1" si="55"/>
        <v/>
      </c>
      <c r="K481" s="205" t="str">
        <f t="shared" ca="1" si="55"/>
        <v/>
      </c>
      <c r="L481" s="205" t="str">
        <f t="shared" ca="1" si="55"/>
        <v/>
      </c>
      <c r="M481" s="205" t="str">
        <f t="shared" ca="1" si="55"/>
        <v/>
      </c>
      <c r="N481" s="205" t="str">
        <f t="shared" ca="1" si="55"/>
        <v/>
      </c>
      <c r="O481" s="205" t="str">
        <f t="shared" ca="1" si="55"/>
        <v/>
      </c>
      <c r="P481" s="77" t="str">
        <f t="shared" ca="1" si="52"/>
        <v/>
      </c>
      <c r="Q481" s="201"/>
    </row>
    <row r="482" spans="1:17" ht="15" customHeight="1">
      <c r="A482" s="228">
        <v>580</v>
      </c>
      <c r="B482" s="229"/>
      <c r="C482" s="230"/>
      <c r="D482" s="231"/>
      <c r="E482" s="278"/>
      <c r="F482" s="232"/>
      <c r="G482" s="233" t="str">
        <f>REPLACE(CHOOSE(MATCH(YEAR($Q$1-E482)-1900,{8;9;10;11;12;14;16;18}),"P 1","P 2","B 1","B 2","M","C","J","S"),2,1,F482)</f>
        <v>S</v>
      </c>
      <c r="H482" s="205" t="str">
        <f t="shared" ref="H482:O491" ca="1" si="56">IFERROR(INDEX(INDIRECT("'"&amp;H$1&amp;"'!A:A"),MATCH($A482,INDIRECT("'"&amp;H$1&amp;"'!B:B"),0)),"")</f>
        <v/>
      </c>
      <c r="I482" s="205" t="str">
        <f t="shared" ca="1" si="56"/>
        <v/>
      </c>
      <c r="J482" s="205" t="str">
        <f t="shared" ca="1" si="56"/>
        <v/>
      </c>
      <c r="K482" s="205" t="str">
        <f t="shared" ca="1" si="56"/>
        <v/>
      </c>
      <c r="L482" s="205" t="str">
        <f t="shared" ca="1" si="56"/>
        <v/>
      </c>
      <c r="M482" s="205" t="str">
        <f t="shared" ca="1" si="56"/>
        <v/>
      </c>
      <c r="N482" s="205" t="str">
        <f t="shared" ca="1" si="56"/>
        <v/>
      </c>
      <c r="O482" s="205" t="str">
        <f t="shared" ca="1" si="56"/>
        <v/>
      </c>
      <c r="P482" s="77" t="str">
        <f t="shared" ca="1" si="52"/>
        <v/>
      </c>
      <c r="Q482" s="201"/>
    </row>
    <row r="483" spans="1:17" ht="15" customHeight="1">
      <c r="A483" s="228">
        <v>581</v>
      </c>
      <c r="B483" s="229"/>
      <c r="C483" s="230"/>
      <c r="D483" s="231"/>
      <c r="E483" s="278"/>
      <c r="F483" s="232"/>
      <c r="G483" s="233" t="str">
        <f>REPLACE(CHOOSE(MATCH(YEAR($Q$1-E483)-1900,{8;9;10;11;12;14;16;18}),"P 1","P 2","B 1","B 2","M","C","J","S"),2,1,F483)</f>
        <v>S</v>
      </c>
      <c r="H483" s="205" t="str">
        <f t="shared" ca="1" si="56"/>
        <v/>
      </c>
      <c r="I483" s="205" t="str">
        <f t="shared" ca="1" si="56"/>
        <v/>
      </c>
      <c r="J483" s="205" t="str">
        <f t="shared" ca="1" si="56"/>
        <v/>
      </c>
      <c r="K483" s="205" t="str">
        <f t="shared" ca="1" si="56"/>
        <v/>
      </c>
      <c r="L483" s="205" t="str">
        <f t="shared" ca="1" si="56"/>
        <v/>
      </c>
      <c r="M483" s="205" t="str">
        <f t="shared" ca="1" si="56"/>
        <v/>
      </c>
      <c r="N483" s="205" t="str">
        <f t="shared" ca="1" si="56"/>
        <v/>
      </c>
      <c r="O483" s="205" t="str">
        <f t="shared" ca="1" si="56"/>
        <v/>
      </c>
      <c r="P483" s="77" t="str">
        <f t="shared" ca="1" si="52"/>
        <v/>
      </c>
      <c r="Q483" s="201"/>
    </row>
    <row r="484" spans="1:17" ht="15" customHeight="1">
      <c r="A484" s="228">
        <v>582</v>
      </c>
      <c r="B484" s="229"/>
      <c r="C484" s="230"/>
      <c r="D484" s="231"/>
      <c r="E484" s="278"/>
      <c r="F484" s="232"/>
      <c r="G484" s="233" t="str">
        <f>REPLACE(CHOOSE(MATCH(YEAR($Q$1-E484)-1900,{8;9;10;11;12;14;16;18}),"P 1","P 2","B 1","B 2","M","C","J","S"),2,1,F484)</f>
        <v>S</v>
      </c>
      <c r="H484" s="205" t="str">
        <f t="shared" ca="1" si="56"/>
        <v/>
      </c>
      <c r="I484" s="205" t="str">
        <f t="shared" ca="1" si="56"/>
        <v/>
      </c>
      <c r="J484" s="205" t="str">
        <f t="shared" ca="1" si="56"/>
        <v/>
      </c>
      <c r="K484" s="205" t="str">
        <f t="shared" ca="1" si="56"/>
        <v/>
      </c>
      <c r="L484" s="205" t="str">
        <f t="shared" ca="1" si="56"/>
        <v/>
      </c>
      <c r="M484" s="205" t="str">
        <f t="shared" ca="1" si="56"/>
        <v/>
      </c>
      <c r="N484" s="205" t="str">
        <f t="shared" ca="1" si="56"/>
        <v/>
      </c>
      <c r="O484" s="205" t="str">
        <f t="shared" ca="1" si="56"/>
        <v/>
      </c>
      <c r="P484" s="77" t="str">
        <f t="shared" ca="1" si="52"/>
        <v/>
      </c>
      <c r="Q484" s="201"/>
    </row>
    <row r="485" spans="1:17" ht="15" customHeight="1">
      <c r="A485" s="228">
        <v>583</v>
      </c>
      <c r="B485" s="229"/>
      <c r="C485" s="230"/>
      <c r="D485" s="231"/>
      <c r="E485" s="278"/>
      <c r="F485" s="232"/>
      <c r="G485" s="233" t="str">
        <f>REPLACE(CHOOSE(MATCH(YEAR($Q$1-E485)-1900,{8;9;10;11;12;14;16;18}),"P 1","P 2","B 1","B 2","M","C","J","S"),2,1,F485)</f>
        <v>S</v>
      </c>
      <c r="H485" s="205" t="str">
        <f t="shared" ca="1" si="56"/>
        <v/>
      </c>
      <c r="I485" s="205" t="str">
        <f t="shared" ca="1" si="56"/>
        <v/>
      </c>
      <c r="J485" s="205" t="str">
        <f t="shared" ca="1" si="56"/>
        <v/>
      </c>
      <c r="K485" s="205" t="str">
        <f t="shared" ca="1" si="56"/>
        <v/>
      </c>
      <c r="L485" s="205" t="str">
        <f t="shared" ca="1" si="56"/>
        <v/>
      </c>
      <c r="M485" s="205" t="str">
        <f t="shared" ca="1" si="56"/>
        <v/>
      </c>
      <c r="N485" s="205" t="str">
        <f t="shared" ca="1" si="56"/>
        <v/>
      </c>
      <c r="O485" s="205" t="str">
        <f t="shared" ca="1" si="56"/>
        <v/>
      </c>
      <c r="P485" s="77" t="str">
        <f t="shared" ca="1" si="52"/>
        <v/>
      </c>
      <c r="Q485" s="201"/>
    </row>
    <row r="486" spans="1:17" ht="15" customHeight="1">
      <c r="A486" s="228">
        <v>584</v>
      </c>
      <c r="B486" s="229"/>
      <c r="C486" s="230"/>
      <c r="D486" s="231"/>
      <c r="E486" s="278"/>
      <c r="F486" s="232"/>
      <c r="G486" s="233" t="str">
        <f>REPLACE(CHOOSE(MATCH(YEAR($Q$1-E486)-1900,{8;9;10;11;12;14;16;18}),"P 1","P 2","B 1","B 2","M","C","J","S"),2,1,F486)</f>
        <v>S</v>
      </c>
      <c r="H486" s="205" t="str">
        <f t="shared" ca="1" si="56"/>
        <v/>
      </c>
      <c r="I486" s="205" t="str">
        <f t="shared" ca="1" si="56"/>
        <v/>
      </c>
      <c r="J486" s="205" t="str">
        <f t="shared" ca="1" si="56"/>
        <v/>
      </c>
      <c r="K486" s="205" t="str">
        <f t="shared" ca="1" si="56"/>
        <v/>
      </c>
      <c r="L486" s="205" t="str">
        <f t="shared" ca="1" si="56"/>
        <v/>
      </c>
      <c r="M486" s="205" t="str">
        <f t="shared" ca="1" si="56"/>
        <v/>
      </c>
      <c r="N486" s="205" t="str">
        <f t="shared" ca="1" si="56"/>
        <v/>
      </c>
      <c r="O486" s="205" t="str">
        <f t="shared" ca="1" si="56"/>
        <v/>
      </c>
      <c r="P486" s="77" t="str">
        <f t="shared" ca="1" si="52"/>
        <v/>
      </c>
      <c r="Q486" s="201"/>
    </row>
    <row r="487" spans="1:17" ht="15" customHeight="1">
      <c r="A487" s="228">
        <v>585</v>
      </c>
      <c r="B487" s="229"/>
      <c r="C487" s="230"/>
      <c r="D487" s="231"/>
      <c r="E487" s="278"/>
      <c r="F487" s="232"/>
      <c r="G487" s="233" t="str">
        <f>REPLACE(CHOOSE(MATCH(YEAR($Q$1-E487)-1900,{8;9;10;11;12;14;16;18}),"P 1","P 2","B 1","B 2","M","C","J","S"),2,1,F487)</f>
        <v>S</v>
      </c>
      <c r="H487" s="205" t="str">
        <f t="shared" ca="1" si="56"/>
        <v/>
      </c>
      <c r="I487" s="205" t="str">
        <f t="shared" ca="1" si="56"/>
        <v/>
      </c>
      <c r="J487" s="205" t="str">
        <f t="shared" ca="1" si="56"/>
        <v/>
      </c>
      <c r="K487" s="205" t="str">
        <f t="shared" ca="1" si="56"/>
        <v/>
      </c>
      <c r="L487" s="205" t="str">
        <f t="shared" ca="1" si="56"/>
        <v/>
      </c>
      <c r="M487" s="205" t="str">
        <f t="shared" ca="1" si="56"/>
        <v/>
      </c>
      <c r="N487" s="205" t="str">
        <f t="shared" ca="1" si="56"/>
        <v/>
      </c>
      <c r="O487" s="205" t="str">
        <f t="shared" ca="1" si="56"/>
        <v/>
      </c>
      <c r="P487" s="77" t="str">
        <f t="shared" ca="1" si="52"/>
        <v/>
      </c>
      <c r="Q487" s="201"/>
    </row>
    <row r="488" spans="1:17" ht="15" customHeight="1">
      <c r="A488" s="228">
        <v>586</v>
      </c>
      <c r="B488" s="229"/>
      <c r="C488" s="230"/>
      <c r="D488" s="231"/>
      <c r="E488" s="278"/>
      <c r="F488" s="232"/>
      <c r="G488" s="233" t="str">
        <f>REPLACE(CHOOSE(MATCH(YEAR($Q$1-E488)-1900,{8;9;10;11;12;14;16;18}),"P 1","P 2","B 1","B 2","M","C","J","S"),2,1,F488)</f>
        <v>S</v>
      </c>
      <c r="H488" s="205" t="str">
        <f t="shared" ca="1" si="56"/>
        <v/>
      </c>
      <c r="I488" s="205" t="str">
        <f t="shared" ca="1" si="56"/>
        <v/>
      </c>
      <c r="J488" s="205" t="str">
        <f t="shared" ca="1" si="56"/>
        <v/>
      </c>
      <c r="K488" s="205" t="str">
        <f t="shared" ca="1" si="56"/>
        <v/>
      </c>
      <c r="L488" s="205" t="str">
        <f t="shared" ca="1" si="56"/>
        <v/>
      </c>
      <c r="M488" s="205" t="str">
        <f t="shared" ca="1" si="56"/>
        <v/>
      </c>
      <c r="N488" s="205" t="str">
        <f t="shared" ca="1" si="56"/>
        <v/>
      </c>
      <c r="O488" s="205" t="str">
        <f t="shared" ca="1" si="56"/>
        <v/>
      </c>
      <c r="P488" s="77" t="str">
        <f t="shared" ca="1" si="52"/>
        <v/>
      </c>
      <c r="Q488" s="201"/>
    </row>
    <row r="489" spans="1:17" ht="15" customHeight="1">
      <c r="A489" s="228">
        <v>587</v>
      </c>
      <c r="B489" s="229"/>
      <c r="C489" s="230"/>
      <c r="D489" s="231"/>
      <c r="E489" s="278"/>
      <c r="F489" s="232"/>
      <c r="G489" s="233" t="str">
        <f>REPLACE(CHOOSE(MATCH(YEAR($Q$1-E489)-1900,{8;9;10;11;12;14;16;18}),"P 1","P 2","B 1","B 2","M","C","J","S"),2,1,F489)</f>
        <v>S</v>
      </c>
      <c r="H489" s="205" t="str">
        <f t="shared" ca="1" si="56"/>
        <v/>
      </c>
      <c r="I489" s="205" t="str">
        <f t="shared" ca="1" si="56"/>
        <v/>
      </c>
      <c r="J489" s="205" t="str">
        <f t="shared" ca="1" si="56"/>
        <v/>
      </c>
      <c r="K489" s="205" t="str">
        <f t="shared" ca="1" si="56"/>
        <v/>
      </c>
      <c r="L489" s="205" t="str">
        <f t="shared" ca="1" si="56"/>
        <v/>
      </c>
      <c r="M489" s="205" t="str">
        <f t="shared" ca="1" si="56"/>
        <v/>
      </c>
      <c r="N489" s="205" t="str">
        <f t="shared" ca="1" si="56"/>
        <v/>
      </c>
      <c r="O489" s="205" t="str">
        <f t="shared" ca="1" si="56"/>
        <v/>
      </c>
      <c r="P489" s="77" t="str">
        <f t="shared" ca="1" si="52"/>
        <v/>
      </c>
      <c r="Q489" s="201"/>
    </row>
    <row r="490" spans="1:17" ht="15" customHeight="1">
      <c r="A490" s="228">
        <v>588</v>
      </c>
      <c r="B490" s="229"/>
      <c r="C490" s="230"/>
      <c r="D490" s="231"/>
      <c r="E490" s="278"/>
      <c r="F490" s="232"/>
      <c r="G490" s="233" t="str">
        <f>REPLACE(CHOOSE(MATCH(YEAR($Q$1-E490)-1900,{8;9;10;11;12;14;16;18}),"P 1","P 2","B 1","B 2","M","C","J","S"),2,1,F490)</f>
        <v>S</v>
      </c>
      <c r="H490" s="205" t="str">
        <f t="shared" ca="1" si="56"/>
        <v/>
      </c>
      <c r="I490" s="205" t="str">
        <f t="shared" ca="1" si="56"/>
        <v/>
      </c>
      <c r="J490" s="205" t="str">
        <f t="shared" ca="1" si="56"/>
        <v/>
      </c>
      <c r="K490" s="205" t="str">
        <f t="shared" ca="1" si="56"/>
        <v/>
      </c>
      <c r="L490" s="205" t="str">
        <f t="shared" ca="1" si="56"/>
        <v/>
      </c>
      <c r="M490" s="205" t="str">
        <f t="shared" ca="1" si="56"/>
        <v/>
      </c>
      <c r="N490" s="205" t="str">
        <f t="shared" ca="1" si="56"/>
        <v/>
      </c>
      <c r="O490" s="205" t="str">
        <f t="shared" ca="1" si="56"/>
        <v/>
      </c>
      <c r="P490" s="77" t="str">
        <f t="shared" ca="1" si="52"/>
        <v/>
      </c>
      <c r="Q490" s="201"/>
    </row>
    <row r="491" spans="1:17" ht="15" customHeight="1">
      <c r="A491" s="228">
        <v>589</v>
      </c>
      <c r="B491" s="229"/>
      <c r="C491" s="230"/>
      <c r="D491" s="231"/>
      <c r="E491" s="278"/>
      <c r="F491" s="232"/>
      <c r="G491" s="233" t="str">
        <f>REPLACE(CHOOSE(MATCH(YEAR($Q$1-E491)-1900,{8;9;10;11;12;14;16;18}),"P 1","P 2","B 1","B 2","M","C","J","S"),2,1,F491)</f>
        <v>S</v>
      </c>
      <c r="H491" s="205" t="str">
        <f t="shared" ca="1" si="56"/>
        <v/>
      </c>
      <c r="I491" s="205" t="str">
        <f t="shared" ca="1" si="56"/>
        <v/>
      </c>
      <c r="J491" s="205" t="str">
        <f t="shared" ca="1" si="56"/>
        <v/>
      </c>
      <c r="K491" s="205" t="str">
        <f t="shared" ca="1" si="56"/>
        <v/>
      </c>
      <c r="L491" s="205" t="str">
        <f t="shared" ca="1" si="56"/>
        <v/>
      </c>
      <c r="M491" s="205" t="str">
        <f t="shared" ca="1" si="56"/>
        <v/>
      </c>
      <c r="N491" s="205" t="str">
        <f t="shared" ca="1" si="56"/>
        <v/>
      </c>
      <c r="O491" s="205" t="str">
        <f t="shared" ca="1" si="56"/>
        <v/>
      </c>
      <c r="P491" s="77" t="str">
        <f t="shared" ca="1" si="52"/>
        <v/>
      </c>
      <c r="Q491" s="201"/>
    </row>
    <row r="492" spans="1:17" ht="15" customHeight="1">
      <c r="A492" s="228">
        <v>590</v>
      </c>
      <c r="B492" s="229"/>
      <c r="C492" s="230"/>
      <c r="D492" s="231"/>
      <c r="E492" s="278"/>
      <c r="F492" s="232"/>
      <c r="G492" s="233" t="str">
        <f>REPLACE(CHOOSE(MATCH(YEAR($Q$1-E492)-1900,{8;9;10;11;12;14;16;18}),"P 1","P 2","B 1","B 2","M","C","J","S"),2,1,F492)</f>
        <v>S</v>
      </c>
      <c r="H492" s="205" t="str">
        <f t="shared" ref="H492:O501" ca="1" si="57">IFERROR(INDEX(INDIRECT("'"&amp;H$1&amp;"'!A:A"),MATCH($A492,INDIRECT("'"&amp;H$1&amp;"'!B:B"),0)),"")</f>
        <v/>
      </c>
      <c r="I492" s="205" t="str">
        <f t="shared" ca="1" si="57"/>
        <v/>
      </c>
      <c r="J492" s="205" t="str">
        <f t="shared" ca="1" si="57"/>
        <v/>
      </c>
      <c r="K492" s="205" t="str">
        <f t="shared" ca="1" si="57"/>
        <v/>
      </c>
      <c r="L492" s="205" t="str">
        <f t="shared" ca="1" si="57"/>
        <v/>
      </c>
      <c r="M492" s="205" t="str">
        <f t="shared" ca="1" si="57"/>
        <v/>
      </c>
      <c r="N492" s="205" t="str">
        <f t="shared" ca="1" si="57"/>
        <v/>
      </c>
      <c r="O492" s="205" t="str">
        <f t="shared" ca="1" si="57"/>
        <v/>
      </c>
      <c r="P492" s="77" t="str">
        <f t="shared" ca="1" si="52"/>
        <v/>
      </c>
      <c r="Q492" s="201"/>
    </row>
    <row r="493" spans="1:17" ht="15" customHeight="1">
      <c r="A493" s="228">
        <v>591</v>
      </c>
      <c r="B493" s="229"/>
      <c r="C493" s="230"/>
      <c r="D493" s="231"/>
      <c r="E493" s="278"/>
      <c r="F493" s="232"/>
      <c r="G493" s="233" t="str">
        <f>REPLACE(CHOOSE(MATCH(YEAR($Q$1-E493)-1900,{8;9;10;11;12;14;16;18}),"P 1","P 2","B 1","B 2","M","C","J","S"),2,1,F493)</f>
        <v>S</v>
      </c>
      <c r="H493" s="205" t="str">
        <f t="shared" ca="1" si="57"/>
        <v/>
      </c>
      <c r="I493" s="205" t="str">
        <f t="shared" ca="1" si="57"/>
        <v/>
      </c>
      <c r="J493" s="205" t="str">
        <f t="shared" ca="1" si="57"/>
        <v/>
      </c>
      <c r="K493" s="205" t="str">
        <f t="shared" ca="1" si="57"/>
        <v/>
      </c>
      <c r="L493" s="205" t="str">
        <f t="shared" ca="1" si="57"/>
        <v/>
      </c>
      <c r="M493" s="205" t="str">
        <f t="shared" ca="1" si="57"/>
        <v/>
      </c>
      <c r="N493" s="205" t="str">
        <f t="shared" ca="1" si="57"/>
        <v/>
      </c>
      <c r="O493" s="205" t="str">
        <f t="shared" ca="1" si="57"/>
        <v/>
      </c>
      <c r="P493" s="77" t="str">
        <f t="shared" ca="1" si="52"/>
        <v/>
      </c>
      <c r="Q493" s="201"/>
    </row>
    <row r="494" spans="1:17" ht="15" customHeight="1">
      <c r="A494" s="228">
        <v>592</v>
      </c>
      <c r="B494" s="229"/>
      <c r="C494" s="230"/>
      <c r="D494" s="231"/>
      <c r="E494" s="278"/>
      <c r="F494" s="232"/>
      <c r="G494" s="233" t="str">
        <f>REPLACE(CHOOSE(MATCH(YEAR($Q$1-E494)-1900,{8;9;10;11;12;14;16;18}),"P 1","P 2","B 1","B 2","M","C","J","S"),2,1,F494)</f>
        <v>S</v>
      </c>
      <c r="H494" s="205" t="str">
        <f t="shared" ca="1" si="57"/>
        <v/>
      </c>
      <c r="I494" s="205" t="str">
        <f t="shared" ca="1" si="57"/>
        <v/>
      </c>
      <c r="J494" s="205" t="str">
        <f t="shared" ca="1" si="57"/>
        <v/>
      </c>
      <c r="K494" s="205" t="str">
        <f t="shared" ca="1" si="57"/>
        <v/>
      </c>
      <c r="L494" s="205" t="str">
        <f t="shared" ca="1" si="57"/>
        <v/>
      </c>
      <c r="M494" s="205" t="str">
        <f t="shared" ca="1" si="57"/>
        <v/>
      </c>
      <c r="N494" s="205" t="str">
        <f t="shared" ca="1" si="57"/>
        <v/>
      </c>
      <c r="O494" s="205" t="str">
        <f t="shared" ca="1" si="57"/>
        <v/>
      </c>
      <c r="P494" s="77" t="str">
        <f t="shared" ca="1" si="52"/>
        <v/>
      </c>
      <c r="Q494" s="201"/>
    </row>
    <row r="495" spans="1:17" ht="15" customHeight="1">
      <c r="A495" s="228">
        <v>593</v>
      </c>
      <c r="B495" s="229"/>
      <c r="C495" s="230"/>
      <c r="D495" s="231"/>
      <c r="E495" s="278"/>
      <c r="F495" s="232"/>
      <c r="G495" s="233" t="str">
        <f>REPLACE(CHOOSE(MATCH(YEAR($Q$1-E495)-1900,{8;9;10;11;12;14;16;18}),"P 1","P 2","B 1","B 2","M","C","J","S"),2,1,F495)</f>
        <v>S</v>
      </c>
      <c r="H495" s="205" t="str">
        <f t="shared" ca="1" si="57"/>
        <v/>
      </c>
      <c r="I495" s="205" t="str">
        <f t="shared" ca="1" si="57"/>
        <v/>
      </c>
      <c r="J495" s="205" t="str">
        <f t="shared" ca="1" si="57"/>
        <v/>
      </c>
      <c r="K495" s="205" t="str">
        <f t="shared" ca="1" si="57"/>
        <v/>
      </c>
      <c r="L495" s="205" t="str">
        <f t="shared" ca="1" si="57"/>
        <v/>
      </c>
      <c r="M495" s="205" t="str">
        <f t="shared" ca="1" si="57"/>
        <v/>
      </c>
      <c r="N495" s="205" t="str">
        <f t="shared" ca="1" si="57"/>
        <v/>
      </c>
      <c r="O495" s="205" t="str">
        <f t="shared" ca="1" si="57"/>
        <v/>
      </c>
      <c r="P495" s="77" t="str">
        <f t="shared" ca="1" si="52"/>
        <v/>
      </c>
      <c r="Q495" s="201"/>
    </row>
    <row r="496" spans="1:17" ht="15" customHeight="1">
      <c r="A496" s="228">
        <v>594</v>
      </c>
      <c r="B496" s="229"/>
      <c r="C496" s="230"/>
      <c r="D496" s="231"/>
      <c r="E496" s="278"/>
      <c r="F496" s="232"/>
      <c r="G496" s="233" t="str">
        <f>REPLACE(CHOOSE(MATCH(YEAR($Q$1-E496)-1900,{8;9;10;11;12;14;16;18}),"P 1","P 2","B 1","B 2","M","C","J","S"),2,1,F496)</f>
        <v>S</v>
      </c>
      <c r="H496" s="205" t="str">
        <f t="shared" ca="1" si="57"/>
        <v/>
      </c>
      <c r="I496" s="205" t="str">
        <f t="shared" ca="1" si="57"/>
        <v/>
      </c>
      <c r="J496" s="205" t="str">
        <f t="shared" ca="1" si="57"/>
        <v/>
      </c>
      <c r="K496" s="205" t="str">
        <f t="shared" ca="1" si="57"/>
        <v/>
      </c>
      <c r="L496" s="205" t="str">
        <f t="shared" ca="1" si="57"/>
        <v/>
      </c>
      <c r="M496" s="205" t="str">
        <f t="shared" ca="1" si="57"/>
        <v/>
      </c>
      <c r="N496" s="205" t="str">
        <f t="shared" ca="1" si="57"/>
        <v/>
      </c>
      <c r="O496" s="205" t="str">
        <f t="shared" ca="1" si="57"/>
        <v/>
      </c>
      <c r="P496" s="77" t="str">
        <f t="shared" ca="1" si="52"/>
        <v/>
      </c>
      <c r="Q496" s="201"/>
    </row>
    <row r="497" spans="1:17" ht="15" customHeight="1">
      <c r="A497" s="228">
        <v>595</v>
      </c>
      <c r="B497" s="229"/>
      <c r="C497" s="230"/>
      <c r="D497" s="231"/>
      <c r="E497" s="278"/>
      <c r="F497" s="232"/>
      <c r="G497" s="233" t="str">
        <f>REPLACE(CHOOSE(MATCH(YEAR($Q$1-E497)-1900,{8;9;10;11;12;14;16;18}),"P 1","P 2","B 1","B 2","M","C","J","S"),2,1,F497)</f>
        <v>S</v>
      </c>
      <c r="H497" s="205" t="str">
        <f t="shared" ca="1" si="57"/>
        <v/>
      </c>
      <c r="I497" s="205" t="str">
        <f t="shared" ca="1" si="57"/>
        <v/>
      </c>
      <c r="J497" s="205" t="str">
        <f t="shared" ca="1" si="57"/>
        <v/>
      </c>
      <c r="K497" s="205" t="str">
        <f t="shared" ca="1" si="57"/>
        <v/>
      </c>
      <c r="L497" s="205" t="str">
        <f t="shared" ca="1" si="57"/>
        <v/>
      </c>
      <c r="M497" s="205" t="str">
        <f t="shared" ca="1" si="57"/>
        <v/>
      </c>
      <c r="N497" s="205" t="str">
        <f t="shared" ca="1" si="57"/>
        <v/>
      </c>
      <c r="O497" s="205" t="str">
        <f t="shared" ca="1" si="57"/>
        <v/>
      </c>
      <c r="P497" s="77" t="str">
        <f t="shared" ca="1" si="52"/>
        <v/>
      </c>
      <c r="Q497" s="201"/>
    </row>
    <row r="498" spans="1:17" ht="15" customHeight="1">
      <c r="A498" s="228">
        <v>596</v>
      </c>
      <c r="B498" s="229"/>
      <c r="C498" s="230"/>
      <c r="D498" s="231"/>
      <c r="E498" s="278"/>
      <c r="F498" s="232"/>
      <c r="G498" s="233" t="str">
        <f>REPLACE(CHOOSE(MATCH(YEAR($Q$1-E498)-1900,{8;9;10;11;12;14;16;18}),"P 1","P 2","B 1","B 2","M","C","J","S"),2,1,F498)</f>
        <v>S</v>
      </c>
      <c r="H498" s="205" t="str">
        <f t="shared" ca="1" si="57"/>
        <v/>
      </c>
      <c r="I498" s="205" t="str">
        <f t="shared" ca="1" si="57"/>
        <v/>
      </c>
      <c r="J498" s="205" t="str">
        <f t="shared" ca="1" si="57"/>
        <v/>
      </c>
      <c r="K498" s="205" t="str">
        <f t="shared" ca="1" si="57"/>
        <v/>
      </c>
      <c r="L498" s="205" t="str">
        <f t="shared" ca="1" si="57"/>
        <v/>
      </c>
      <c r="M498" s="205" t="str">
        <f t="shared" ca="1" si="57"/>
        <v/>
      </c>
      <c r="N498" s="205" t="str">
        <f t="shared" ca="1" si="57"/>
        <v/>
      </c>
      <c r="O498" s="205" t="str">
        <f t="shared" ca="1" si="57"/>
        <v/>
      </c>
      <c r="P498" s="77" t="str">
        <f t="shared" ca="1" si="52"/>
        <v/>
      </c>
      <c r="Q498" s="201"/>
    </row>
    <row r="499" spans="1:17" ht="15" customHeight="1">
      <c r="A499" s="228">
        <v>597</v>
      </c>
      <c r="B499" s="229"/>
      <c r="C499" s="230"/>
      <c r="D499" s="231"/>
      <c r="E499" s="278"/>
      <c r="F499" s="232"/>
      <c r="G499" s="233" t="str">
        <f>REPLACE(CHOOSE(MATCH(YEAR($Q$1-E499)-1900,{8;9;10;11;12;14;16;18}),"P 1","P 2","B 1","B 2","M","C","J","S"),2,1,F499)</f>
        <v>S</v>
      </c>
      <c r="H499" s="205" t="str">
        <f t="shared" ca="1" si="57"/>
        <v/>
      </c>
      <c r="I499" s="205" t="str">
        <f t="shared" ca="1" si="57"/>
        <v/>
      </c>
      <c r="J499" s="205" t="str">
        <f t="shared" ca="1" si="57"/>
        <v/>
      </c>
      <c r="K499" s="205" t="str">
        <f t="shared" ca="1" si="57"/>
        <v/>
      </c>
      <c r="L499" s="205" t="str">
        <f t="shared" ca="1" si="57"/>
        <v/>
      </c>
      <c r="M499" s="205" t="str">
        <f t="shared" ca="1" si="57"/>
        <v/>
      </c>
      <c r="N499" s="205" t="str">
        <f t="shared" ca="1" si="57"/>
        <v/>
      </c>
      <c r="O499" s="205" t="str">
        <f t="shared" ca="1" si="57"/>
        <v/>
      </c>
      <c r="P499" s="77" t="str">
        <f t="shared" ca="1" si="52"/>
        <v/>
      </c>
      <c r="Q499" s="201"/>
    </row>
    <row r="500" spans="1:17" ht="15" customHeight="1">
      <c r="A500" s="228">
        <v>598</v>
      </c>
      <c r="B500" s="229"/>
      <c r="C500" s="230"/>
      <c r="D500" s="231"/>
      <c r="E500" s="278"/>
      <c r="F500" s="232"/>
      <c r="G500" s="233" t="str">
        <f>REPLACE(CHOOSE(MATCH(YEAR($Q$1-E500)-1900,{8;9;10;11;12;14;16;18}),"P 1","P 2","B 1","B 2","M","C","J","S"),2,1,F500)</f>
        <v>S</v>
      </c>
      <c r="H500" s="205" t="str">
        <f t="shared" ca="1" si="57"/>
        <v/>
      </c>
      <c r="I500" s="205" t="str">
        <f t="shared" ca="1" si="57"/>
        <v/>
      </c>
      <c r="J500" s="205" t="str">
        <f t="shared" ca="1" si="57"/>
        <v/>
      </c>
      <c r="K500" s="205" t="str">
        <f t="shared" ca="1" si="57"/>
        <v/>
      </c>
      <c r="L500" s="205" t="str">
        <f t="shared" ca="1" si="57"/>
        <v/>
      </c>
      <c r="M500" s="205" t="str">
        <f t="shared" ca="1" si="57"/>
        <v/>
      </c>
      <c r="N500" s="205" t="str">
        <f t="shared" ca="1" si="57"/>
        <v/>
      </c>
      <c r="O500" s="205" t="str">
        <f t="shared" ca="1" si="57"/>
        <v/>
      </c>
      <c r="P500" s="77" t="str">
        <f t="shared" ca="1" si="52"/>
        <v/>
      </c>
      <c r="Q500" s="201"/>
    </row>
    <row r="501" spans="1:17" ht="15" customHeight="1">
      <c r="A501" s="244">
        <v>599</v>
      </c>
      <c r="B501" s="245"/>
      <c r="C501" s="246"/>
      <c r="D501" s="247"/>
      <c r="E501" s="280"/>
      <c r="F501" s="248"/>
      <c r="G501" s="233" t="str">
        <f>REPLACE(CHOOSE(MATCH(YEAR($Q$1-E501)-1900,{8;9;10;11;12;14;16;18}),"P 1","P 2","B 1","B 2","M","C","J","S"),2,1,F501)</f>
        <v>S</v>
      </c>
      <c r="H501" s="205" t="str">
        <f t="shared" ca="1" si="57"/>
        <v/>
      </c>
      <c r="I501" s="205" t="str">
        <f t="shared" ca="1" si="57"/>
        <v/>
      </c>
      <c r="J501" s="205" t="str">
        <f t="shared" ca="1" si="57"/>
        <v/>
      </c>
      <c r="K501" s="205" t="str">
        <f t="shared" ca="1" si="57"/>
        <v/>
      </c>
      <c r="L501" s="205" t="str">
        <f t="shared" ca="1" si="57"/>
        <v/>
      </c>
      <c r="M501" s="205" t="str">
        <f t="shared" ca="1" si="57"/>
        <v/>
      </c>
      <c r="N501" s="205" t="str">
        <f t="shared" ca="1" si="57"/>
        <v/>
      </c>
      <c r="O501" s="205" t="str">
        <f t="shared" ca="1" si="57"/>
        <v/>
      </c>
      <c r="P501" s="77" t="str">
        <f t="shared" ca="1" si="52"/>
        <v/>
      </c>
      <c r="Q501" s="203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60" verticalDpi="360" r:id="rId1"/>
  <headerFooter alignWithMargins="0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16"/>
  <dimension ref="A1:X105"/>
  <sheetViews>
    <sheetView tabSelected="1" zoomScale="75" workbookViewId="0">
      <selection activeCell="C14" sqref="C14"/>
    </sheetView>
  </sheetViews>
  <sheetFormatPr baseColWidth="10" defaultColWidth="11.42578125" defaultRowHeight="15.75"/>
  <cols>
    <col min="1" max="1" width="7.85546875" style="4" customWidth="1"/>
    <col min="2" max="2" width="10.140625" style="166" customWidth="1"/>
    <col min="3" max="3" width="24.5703125" style="8" customWidth="1"/>
    <col min="4" max="4" width="15.140625" style="9" customWidth="1"/>
    <col min="5" max="5" width="15.28515625" style="11" customWidth="1"/>
    <col min="6" max="6" width="13.5703125" style="10" customWidth="1"/>
    <col min="7" max="7" width="7" style="16" customWidth="1"/>
    <col min="8" max="8" width="6.7109375" style="16" customWidth="1"/>
    <col min="9" max="9" width="1" style="13" customWidth="1"/>
    <col min="10" max="10" width="10.28515625" style="50" customWidth="1"/>
    <col min="11" max="11" width="9.7109375" style="50" customWidth="1"/>
    <col min="12" max="12" width="5.7109375" style="50" bestFit="1" customWidth="1"/>
    <col min="13" max="13" width="8.7109375" style="50" customWidth="1"/>
    <col min="14" max="14" width="9.28515625" style="50" customWidth="1"/>
    <col min="15" max="15" width="5.7109375" style="50" bestFit="1" customWidth="1"/>
    <col min="16" max="16" width="1.28515625" style="50" customWidth="1"/>
    <col min="17" max="17" width="9.28515625" style="50" customWidth="1"/>
    <col min="18" max="18" width="9.42578125" style="50" customWidth="1"/>
    <col min="19" max="19" width="5.7109375" style="50" bestFit="1" customWidth="1"/>
    <col min="20" max="20" width="8.85546875" style="50" customWidth="1"/>
    <col min="21" max="21" width="9.42578125" style="50" customWidth="1"/>
    <col min="22" max="22" width="5.7109375" style="50" bestFit="1" customWidth="1"/>
    <col min="23" max="24" width="11.42578125" style="7" hidden="1" customWidth="1"/>
    <col min="25" max="16384" width="11.42578125" style="7"/>
  </cols>
  <sheetData>
    <row r="1" spans="1:23" s="4" customFormat="1" ht="24.75" customHeight="1" thickBot="1">
      <c r="A1" s="177" t="s">
        <v>13</v>
      </c>
      <c r="B1" s="155" t="s">
        <v>2</v>
      </c>
      <c r="C1" s="2" t="s">
        <v>0</v>
      </c>
      <c r="D1" s="3" t="s">
        <v>1</v>
      </c>
      <c r="E1" s="3" t="s">
        <v>97</v>
      </c>
      <c r="F1" s="14" t="s">
        <v>11</v>
      </c>
      <c r="G1" s="14" t="s">
        <v>17</v>
      </c>
      <c r="H1" s="14" t="s">
        <v>18</v>
      </c>
      <c r="I1" s="12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spans="1:23" s="5" customFormat="1" ht="16.5" thickBot="1">
      <c r="A2" s="78">
        <f t="shared" ref="A2:A30" si="0">IF(B2="","",ROW()-1)</f>
        <v>1</v>
      </c>
      <c r="B2" s="164">
        <v>200</v>
      </c>
      <c r="C2" s="35" t="s">
        <v>42</v>
      </c>
      <c r="D2" s="136" t="s">
        <v>245</v>
      </c>
      <c r="E2" s="36" t="s">
        <v>37</v>
      </c>
      <c r="F2" s="137">
        <v>37830</v>
      </c>
      <c r="G2" s="138" t="s">
        <v>15</v>
      </c>
      <c r="H2" s="138" t="s">
        <v>106</v>
      </c>
      <c r="I2" s="49"/>
      <c r="J2" s="103" t="str">
        <f>'Données '!R2</f>
        <v>PAEA</v>
      </c>
      <c r="K2" s="104"/>
      <c r="L2" s="105"/>
      <c r="M2" s="104"/>
      <c r="N2" s="104"/>
      <c r="O2" s="104"/>
      <c r="P2" s="104"/>
      <c r="Q2" s="103" t="str">
        <f>'Données '!R3</f>
        <v>PAPARA</v>
      </c>
      <c r="R2" s="105"/>
      <c r="S2" s="104"/>
      <c r="T2" s="104"/>
      <c r="U2" s="104"/>
      <c r="V2" s="104"/>
    </row>
    <row r="3" spans="1:23" s="5" customFormat="1" ht="16.5" thickBot="1">
      <c r="A3" s="78">
        <f t="shared" si="0"/>
        <v>2</v>
      </c>
      <c r="B3" s="164">
        <v>201</v>
      </c>
      <c r="C3" s="35" t="s">
        <v>85</v>
      </c>
      <c r="D3" s="136" t="s">
        <v>246</v>
      </c>
      <c r="E3" s="36" t="s">
        <v>37</v>
      </c>
      <c r="F3" s="137">
        <v>37640</v>
      </c>
      <c r="G3" s="138" t="s">
        <v>15</v>
      </c>
      <c r="H3" s="138" t="s">
        <v>106</v>
      </c>
      <c r="I3" s="49"/>
      <c r="J3" s="98" t="s">
        <v>3</v>
      </c>
      <c r="K3" s="99" t="s">
        <v>111</v>
      </c>
      <c r="L3" s="100" t="s">
        <v>4</v>
      </c>
      <c r="M3" s="101" t="s">
        <v>14</v>
      </c>
      <c r="N3" s="99" t="s">
        <v>104</v>
      </c>
      <c r="O3" s="100" t="s">
        <v>4</v>
      </c>
      <c r="P3" s="102"/>
      <c r="Q3" s="98" t="s">
        <v>3</v>
      </c>
      <c r="R3" s="99" t="s">
        <v>104</v>
      </c>
      <c r="S3" s="100" t="s">
        <v>4</v>
      </c>
      <c r="T3" s="101" t="s">
        <v>14</v>
      </c>
      <c r="U3" s="99" t="s">
        <v>104</v>
      </c>
      <c r="V3" s="100" t="s">
        <v>4</v>
      </c>
    </row>
    <row r="4" spans="1:23" s="5" customFormat="1">
      <c r="A4" s="78">
        <f t="shared" si="0"/>
        <v>3</v>
      </c>
      <c r="B4" s="164">
        <v>509</v>
      </c>
      <c r="C4" s="35" t="s">
        <v>683</v>
      </c>
      <c r="D4" s="136" t="s">
        <v>684</v>
      </c>
      <c r="E4" s="36" t="s">
        <v>32</v>
      </c>
      <c r="F4" s="137">
        <v>37632</v>
      </c>
      <c r="G4" s="138" t="s">
        <v>15</v>
      </c>
      <c r="H4" s="138" t="s">
        <v>106</v>
      </c>
      <c r="I4" s="49"/>
      <c r="J4" s="111" t="s">
        <v>5</v>
      </c>
      <c r="K4" s="112">
        <f t="array" aca="1" ref="K4" ca="1">IFERROR(INDEX(B$2:B$175,SMALL(IF((E$2:E$175=J$2),ROW(INDIRECT("1:"&amp;ROWS(B$2:B$175)))),ROWS($4:4))),"")</f>
        <v>509</v>
      </c>
      <c r="L4" s="113">
        <f ca="1">IFERROR(INDEX(A$2:A$175,MATCH(K4,B$2:B$175,0)),1000)</f>
        <v>3</v>
      </c>
      <c r="M4" s="114" t="s">
        <v>5</v>
      </c>
      <c r="N4" s="115" t="str">
        <f t="array" aca="1" ref="N4" ca="1">IFERROR(INDEX(B$2:B$175,SMALL(IF((E$2:E$175=J$2),ROW(INDIRECT("1:"&amp;ROWS(B$2:B$175)))),ROWS($4:9))),"")</f>
        <v/>
      </c>
      <c r="O4" s="113">
        <f ca="1">IFERROR(INDEX(A$2:A$175,MATCH(N4,B$2:B$175,0)),1000)</f>
        <v>1000</v>
      </c>
      <c r="P4" s="110"/>
      <c r="Q4" s="111" t="s">
        <v>5</v>
      </c>
      <c r="R4" s="112">
        <f t="array" aca="1" ref="R4" ca="1">IFERROR(INDEX(B$2:B$177,SMALL(IF((E$2:E$177=Q$2),ROW(INDIRECT("1:"&amp;ROWS(B$2:B$175)))),ROWS($4:4))),"")</f>
        <v>412</v>
      </c>
      <c r="S4" s="113">
        <f ca="1">IFERROR(INDEX(A$2:A$177,MATCH(R4,B$2:B$177,0)),1000)</f>
        <v>6</v>
      </c>
      <c r="T4" s="114" t="s">
        <v>5</v>
      </c>
      <c r="U4" s="112" t="str">
        <f t="array" aca="1" ref="U4" ca="1">IFERROR(INDEX(B$2:B$175,SMALL(IF((E$2:E$175=Q$2),ROW(INDIRECT("1:"&amp;ROWS(B$2:B$175)))),ROWS($4:9))),"")</f>
        <v/>
      </c>
      <c r="V4" s="113">
        <f ca="1">IFERROR(INDEX(A$2:A$177,MATCH(U4,B$2:B$177,0)),1000)</f>
        <v>1000</v>
      </c>
    </row>
    <row r="5" spans="1:23" s="5" customFormat="1">
      <c r="A5" s="78">
        <f t="shared" si="0"/>
        <v>4</v>
      </c>
      <c r="B5" s="164">
        <v>111</v>
      </c>
      <c r="C5" s="35" t="s">
        <v>54</v>
      </c>
      <c r="D5" s="136" t="s">
        <v>216</v>
      </c>
      <c r="E5" s="36" t="s">
        <v>36</v>
      </c>
      <c r="F5" s="137">
        <v>37679</v>
      </c>
      <c r="G5" s="138" t="s">
        <v>15</v>
      </c>
      <c r="H5" s="138" t="s">
        <v>106</v>
      </c>
      <c r="I5" s="49"/>
      <c r="J5" s="116" t="s">
        <v>6</v>
      </c>
      <c r="K5" s="117">
        <f t="array" aca="1" ref="K5" ca="1">IFERROR(INDEX(B$2:B$175,SMALL(IF((E$2:E$175=J$2),ROW(INDIRECT("1:"&amp;ROWS(B$2:B$175)))),ROWS($4:5))),"")</f>
        <v>507</v>
      </c>
      <c r="L5" s="118">
        <f ca="1">IFERROR(INDEX(A$2:A$175,MATCH(K5,B$2:B$175,0)),1000)</f>
        <v>8</v>
      </c>
      <c r="M5" s="119" t="s">
        <v>6</v>
      </c>
      <c r="N5" s="115" t="str">
        <f t="array" aca="1" ref="N5" ca="1">IFERROR(INDEX(B$2:B$175,SMALL(IF((E$2:E$175=J$2),ROW(INDIRECT("1:"&amp;ROWS(B$2:B$175)))),ROWS($4:10))),"")</f>
        <v/>
      </c>
      <c r="O5" s="118">
        <f ca="1">IFERROR(INDEX(A$2:A$175,MATCH(N5,B$2:B$175,0)),1000)</f>
        <v>1000</v>
      </c>
      <c r="P5" s="110"/>
      <c r="Q5" s="116" t="s">
        <v>6</v>
      </c>
      <c r="R5" s="112">
        <f t="array" aca="1" ref="R5" ca="1">IFERROR(INDEX(B$2:B$177,SMALL(IF((E$2:E$177=Q$2),ROW(INDIRECT("1:"&amp;ROWS(B$2:B$175)))),ROWS($4:5))),"")</f>
        <v>403</v>
      </c>
      <c r="S5" s="118">
        <f ca="1">IFERROR(INDEX(A$2:A$177,MATCH(R5,B$2:B$177,0)),1000)</f>
        <v>14</v>
      </c>
      <c r="T5" s="119" t="s">
        <v>6</v>
      </c>
      <c r="U5" s="112" t="str">
        <f t="array" aca="1" ref="U5" ca="1">IFERROR(INDEX(B$2:B$175,SMALL(IF((E$2:E$175=Q$2),ROW(INDIRECT("1:"&amp;ROWS(B$2:B$175)))),ROWS($4:10))),"")</f>
        <v/>
      </c>
      <c r="V5" s="118">
        <f ca="1">IFERROR(INDEX(A$2:A$177,MATCH(U5,B$2:B$177,0)),1000)</f>
        <v>1000</v>
      </c>
    </row>
    <row r="6" spans="1:23" s="5" customFormat="1">
      <c r="A6" s="78">
        <f t="shared" si="0"/>
        <v>5</v>
      </c>
      <c r="B6" s="164">
        <v>303</v>
      </c>
      <c r="C6" s="35" t="s">
        <v>139</v>
      </c>
      <c r="D6" s="136" t="s">
        <v>400</v>
      </c>
      <c r="E6" s="36" t="s">
        <v>88</v>
      </c>
      <c r="F6" s="137">
        <v>37975</v>
      </c>
      <c r="G6" s="138" t="s">
        <v>15</v>
      </c>
      <c r="H6" s="138" t="s">
        <v>106</v>
      </c>
      <c r="I6" s="49"/>
      <c r="J6" s="116" t="s">
        <v>7</v>
      </c>
      <c r="K6" s="117">
        <f t="array" aca="1" ref="K6" ca="1">IFERROR(INDEX(B$2:B$175,SMALL(IF((E$2:E$175=J$2),ROW(INDIRECT("1:"&amp;ROWS(B$2:B$175)))),ROWS($4:6))),"")</f>
        <v>511</v>
      </c>
      <c r="L6" s="118">
        <f ca="1">IFERROR(INDEX(A$2:A$175,MATCH(K6,B$2:B$175,0)),1000)</f>
        <v>20</v>
      </c>
      <c r="M6" s="119" t="s">
        <v>7</v>
      </c>
      <c r="N6" s="115" t="str">
        <f t="array" aca="1" ref="N6" ca="1">IFERROR(INDEX(B$2:B$175,SMALL(IF((E$2:E$175=J$2),ROW(INDIRECT("1:"&amp;ROWS(B$2:B$175)))),ROWS($4:11))),"")</f>
        <v/>
      </c>
      <c r="O6" s="118">
        <f ca="1">IFERROR(INDEX(A$2:A$175,MATCH(N6,B$2:B$175,0)),1000)</f>
        <v>1000</v>
      </c>
      <c r="P6" s="110"/>
      <c r="Q6" s="116" t="s">
        <v>7</v>
      </c>
      <c r="R6" s="112">
        <f t="array" aca="1" ref="R6" ca="1">IFERROR(INDEX(B$2:B$177,SMALL(IF((E$2:E$177=Q$2),ROW(INDIRECT("1:"&amp;ROWS(B$2:B$175)))),ROWS($4:6))),"")</f>
        <v>409</v>
      </c>
      <c r="S6" s="118">
        <f ca="1">IFERROR(INDEX(A$2:A$177,MATCH(R6,B$2:B$177,0)),1000)</f>
        <v>15</v>
      </c>
      <c r="T6" s="119" t="s">
        <v>7</v>
      </c>
      <c r="U6" s="112" t="str">
        <f t="array" aca="1" ref="U6" ca="1">IFERROR(INDEX(B$2:B$175,SMALL(IF((E$2:E$175=Q$2),ROW(INDIRECT("1:"&amp;ROWS(B$2:B$175)))),ROWS($4:11))),"")</f>
        <v/>
      </c>
      <c r="V6" s="118">
        <f ca="1">IFERROR(INDEX(A$2:A$177,MATCH(U6,B$2:B$177,0)),1000)</f>
        <v>1000</v>
      </c>
    </row>
    <row r="7" spans="1:23" s="5" customFormat="1">
      <c r="A7" s="78">
        <f t="shared" si="0"/>
        <v>6</v>
      </c>
      <c r="B7" s="164">
        <v>412</v>
      </c>
      <c r="C7" s="35" t="s">
        <v>83</v>
      </c>
      <c r="D7" s="136" t="s">
        <v>532</v>
      </c>
      <c r="E7" s="36" t="s">
        <v>19</v>
      </c>
      <c r="F7" s="137">
        <v>37694</v>
      </c>
      <c r="G7" s="138" t="s">
        <v>15</v>
      </c>
      <c r="H7" s="138" t="s">
        <v>106</v>
      </c>
      <c r="I7" s="49"/>
      <c r="J7" s="116" t="s">
        <v>8</v>
      </c>
      <c r="K7" s="117">
        <f t="array" aca="1" ref="K7" ca="1">IFERROR(INDEX(B$2:B$175,SMALL(IF((E$2:E$175=J$2),ROW(INDIRECT("1:"&amp;ROWS(B$2:B$175)))),ROWS($4:7))),"")</f>
        <v>510</v>
      </c>
      <c r="L7" s="118">
        <f ca="1">IFERROR(INDEX(A$2:A$175,MATCH(K7,B$2:B$175,0)),1000)</f>
        <v>22</v>
      </c>
      <c r="M7" s="119" t="s">
        <v>8</v>
      </c>
      <c r="N7" s="115" t="str">
        <f t="array" aca="1" ref="N7" ca="1">IFERROR(INDEX(B$2:B$175,SMALL(IF((E$2:E$175=J$2),ROW(INDIRECT("1:"&amp;ROWS(B$2:B$175)))),ROWS($4:12))),"")</f>
        <v/>
      </c>
      <c r="O7" s="118">
        <f ca="1">IFERROR(INDEX(A$2:A$175,MATCH(N7,B$2:B$175,0)),1000)</f>
        <v>1000</v>
      </c>
      <c r="P7" s="110"/>
      <c r="Q7" s="116" t="s">
        <v>8</v>
      </c>
      <c r="R7" s="112">
        <f t="array" aca="1" ref="R7" ca="1">IFERROR(INDEX(B$2:B$177,SMALL(IF((E$2:E$177=Q$2),ROW(INDIRECT("1:"&amp;ROWS(B$2:B$175)))),ROWS($4:7))),"")</f>
        <v>406</v>
      </c>
      <c r="S7" s="118">
        <f ca="1">IFERROR(INDEX(A$2:A$177,MATCH(R7,B$2:B$177,0)),1000)</f>
        <v>16</v>
      </c>
      <c r="T7" s="119" t="s">
        <v>8</v>
      </c>
      <c r="U7" s="112" t="str">
        <f t="array" aca="1" ref="U7" ca="1">IFERROR(INDEX(B$2:B$175,SMALL(IF((E$2:E$175=Q$2),ROW(INDIRECT("1:"&amp;ROWS(B$2:B$175)))),ROWS($4:12))),"")</f>
        <v/>
      </c>
      <c r="V7" s="118">
        <f ca="1">IFERROR(INDEX(A$2:A$177,MATCH(U7,B$2:B$177,0)),1000)</f>
        <v>1000</v>
      </c>
    </row>
    <row r="8" spans="1:23" s="5" customFormat="1" ht="16.5" thickBot="1">
      <c r="A8" s="78">
        <f t="shared" si="0"/>
        <v>7</v>
      </c>
      <c r="B8" s="164">
        <v>208</v>
      </c>
      <c r="C8" s="35" t="s">
        <v>256</v>
      </c>
      <c r="D8" s="136" t="s">
        <v>257</v>
      </c>
      <c r="E8" s="36" t="s">
        <v>37</v>
      </c>
      <c r="F8" s="137">
        <v>37807</v>
      </c>
      <c r="G8" s="138" t="s">
        <v>15</v>
      </c>
      <c r="H8" s="138" t="s">
        <v>106</v>
      </c>
      <c r="I8" s="49"/>
      <c r="J8" s="120" t="s">
        <v>9</v>
      </c>
      <c r="K8" s="121">
        <f t="array" aca="1" ref="K8" ca="1">IFERROR(INDEX(B$2:B$175,SMALL(IF((E$2:E$175=J$2),ROW(INDIRECT("1:"&amp;ROWS(B$2:B$175)))),ROWS($4:8))),"")</f>
        <v>506</v>
      </c>
      <c r="L8" s="122">
        <f ca="1">IFERROR(INDEX(A$2:A$175,MATCH(K8,B$2:B$175,0)),1000)</f>
        <v>25</v>
      </c>
      <c r="M8" s="123" t="s">
        <v>9</v>
      </c>
      <c r="N8" s="115" t="str">
        <f t="array" aca="1" ref="N8" ca="1">IFERROR(INDEX(B$2:B$175,SMALL(IF((E$2:E$175=J$2),ROW(INDIRECT("1:"&amp;ROWS(B$2:B$175)))),ROWS($4:13))),"")</f>
        <v/>
      </c>
      <c r="O8" s="122">
        <f ca="1">IFERROR(INDEX(A$2:A$175,MATCH(N8,B$2:B$175,0)),1000)</f>
        <v>1000</v>
      </c>
      <c r="P8" s="110"/>
      <c r="Q8" s="120" t="s">
        <v>9</v>
      </c>
      <c r="R8" s="112" t="str">
        <f t="array" aca="1" ref="R8" ca="1">IFERROR(INDEX(B$2:B$177,SMALL(IF((E$2:E$177=Q$2),ROW(INDIRECT("1:"&amp;ROWS(B$2:B$175)))),ROWS($4:8))),"")</f>
        <v/>
      </c>
      <c r="S8" s="122">
        <f ca="1">IFERROR(INDEX(A$2:A$177,MATCH(R8,B$2:B$177,0)),1000)</f>
        <v>1000</v>
      </c>
      <c r="T8" s="123" t="s">
        <v>9</v>
      </c>
      <c r="U8" s="112" t="str">
        <f t="array" aca="1" ref="U8" ca="1">IFERROR(INDEX(B$2:B$175,SMALL(IF((E$2:E$175=Q$2),ROW(INDIRECT("1:"&amp;ROWS(B$2:B$175)))),ROWS($4:13))),"")</f>
        <v/>
      </c>
      <c r="V8" s="122">
        <f ca="1">IFERROR(INDEX(A$2:A$177,MATCH(U8,B$2:B$177,0)),1000)</f>
        <v>1000</v>
      </c>
    </row>
    <row r="9" spans="1:23" s="5" customFormat="1" ht="16.5" thickBot="1">
      <c r="A9" s="78">
        <f t="shared" si="0"/>
        <v>8</v>
      </c>
      <c r="B9" s="164">
        <v>507</v>
      </c>
      <c r="C9" s="35" t="s">
        <v>82</v>
      </c>
      <c r="D9" s="136" t="s">
        <v>681</v>
      </c>
      <c r="E9" s="36" t="s">
        <v>32</v>
      </c>
      <c r="F9" s="137">
        <v>37696</v>
      </c>
      <c r="G9" s="138" t="s">
        <v>15</v>
      </c>
      <c r="H9" s="138" t="s">
        <v>106</v>
      </c>
      <c r="I9" s="49"/>
      <c r="J9" s="354" t="s">
        <v>10</v>
      </c>
      <c r="K9" s="355"/>
      <c r="L9" s="108">
        <f ca="1">SUM(L4:L8)</f>
        <v>78</v>
      </c>
      <c r="M9" s="106" t="s">
        <v>10</v>
      </c>
      <c r="N9" s="107"/>
      <c r="O9" s="108">
        <f ca="1">SUM(O4:O8)</f>
        <v>5000</v>
      </c>
      <c r="P9" s="110"/>
      <c r="Q9" s="354" t="s">
        <v>10</v>
      </c>
      <c r="R9" s="355"/>
      <c r="S9" s="108">
        <f ca="1">SUM(S4:S8)</f>
        <v>1051</v>
      </c>
      <c r="T9" s="354" t="s">
        <v>10</v>
      </c>
      <c r="U9" s="355"/>
      <c r="V9" s="108">
        <f ca="1">SUM(V4:V8)</f>
        <v>5000</v>
      </c>
    </row>
    <row r="10" spans="1:23" s="5" customFormat="1">
      <c r="A10" s="78">
        <f t="shared" si="0"/>
        <v>9</v>
      </c>
      <c r="B10" s="164">
        <v>305</v>
      </c>
      <c r="C10" s="35" t="s">
        <v>403</v>
      </c>
      <c r="D10" s="136" t="s">
        <v>404</v>
      </c>
      <c r="E10" s="36" t="s">
        <v>88</v>
      </c>
      <c r="F10" s="137">
        <v>37646</v>
      </c>
      <c r="G10" s="138" t="s">
        <v>15</v>
      </c>
      <c r="H10" s="138" t="s">
        <v>106</v>
      </c>
      <c r="I10" s="49"/>
      <c r="J10" s="124"/>
      <c r="K10" s="104"/>
      <c r="L10" s="124"/>
      <c r="M10" s="104"/>
      <c r="N10" s="104"/>
      <c r="O10" s="104"/>
      <c r="P10" s="104"/>
      <c r="Q10" s="124"/>
      <c r="R10" s="124"/>
      <c r="S10" s="124"/>
      <c r="T10" s="124"/>
      <c r="U10" s="124"/>
      <c r="V10" s="124"/>
    </row>
    <row r="11" spans="1:23" s="5" customFormat="1" ht="16.5" thickBot="1">
      <c r="A11" s="78">
        <f t="shared" si="0"/>
        <v>10</v>
      </c>
      <c r="B11" s="164">
        <v>203</v>
      </c>
      <c r="C11" s="35" t="s">
        <v>170</v>
      </c>
      <c r="D11" s="136" t="s">
        <v>248</v>
      </c>
      <c r="E11" s="36" t="s">
        <v>37</v>
      </c>
      <c r="F11" s="137">
        <v>38048</v>
      </c>
      <c r="G11" s="138" t="s">
        <v>15</v>
      </c>
      <c r="H11" s="138" t="s">
        <v>764</v>
      </c>
      <c r="I11" s="49"/>
      <c r="J11" s="124"/>
      <c r="K11" s="124"/>
      <c r="L11" s="124"/>
      <c r="M11" s="124"/>
      <c r="N11" s="124"/>
      <c r="O11" s="124"/>
      <c r="P11" s="104"/>
      <c r="Q11" s="110"/>
      <c r="R11" s="110"/>
      <c r="S11" s="110"/>
      <c r="T11" s="110"/>
      <c r="U11" s="110"/>
      <c r="V11" s="110"/>
    </row>
    <row r="12" spans="1:23" s="5" customFormat="1" ht="16.5" thickBot="1">
      <c r="A12" s="78">
        <f t="shared" si="0"/>
        <v>11</v>
      </c>
      <c r="B12" s="164">
        <v>301</v>
      </c>
      <c r="C12" s="35" t="s">
        <v>126</v>
      </c>
      <c r="D12" s="136" t="s">
        <v>393</v>
      </c>
      <c r="E12" s="36" t="s">
        <v>88</v>
      </c>
      <c r="F12" s="137">
        <v>37844</v>
      </c>
      <c r="G12" s="138" t="s">
        <v>15</v>
      </c>
      <c r="H12" s="138" t="s">
        <v>106</v>
      </c>
      <c r="I12" s="49"/>
      <c r="J12" s="103" t="str">
        <f>'Données '!R5</f>
        <v>TARAVAO</v>
      </c>
      <c r="K12" s="104"/>
      <c r="L12" s="105"/>
      <c r="M12" s="104"/>
      <c r="N12" s="104"/>
      <c r="O12" s="104"/>
      <c r="P12" s="104"/>
      <c r="Q12" s="103" t="str">
        <f>'Données '!R4</f>
        <v>SCT</v>
      </c>
      <c r="R12" s="104"/>
      <c r="S12" s="104"/>
      <c r="T12" s="104"/>
      <c r="U12" s="104"/>
      <c r="V12" s="104"/>
    </row>
    <row r="13" spans="1:23" s="5" customFormat="1" ht="16.5" thickBot="1">
      <c r="A13" s="78">
        <f t="shared" si="0"/>
        <v>12</v>
      </c>
      <c r="B13" s="164">
        <v>205</v>
      </c>
      <c r="C13" s="35" t="s">
        <v>250</v>
      </c>
      <c r="D13" s="136" t="s">
        <v>251</v>
      </c>
      <c r="E13" s="36" t="s">
        <v>37</v>
      </c>
      <c r="F13" s="137">
        <v>37880</v>
      </c>
      <c r="G13" s="138" t="s">
        <v>15</v>
      </c>
      <c r="H13" s="138" t="s">
        <v>106</v>
      </c>
      <c r="I13" s="49"/>
      <c r="J13" s="98" t="s">
        <v>3</v>
      </c>
      <c r="K13" s="99" t="s">
        <v>104</v>
      </c>
      <c r="L13" s="100" t="s">
        <v>4</v>
      </c>
      <c r="M13" s="101" t="s">
        <v>14</v>
      </c>
      <c r="N13" s="99" t="s">
        <v>104</v>
      </c>
      <c r="O13" s="100" t="s">
        <v>4</v>
      </c>
      <c r="P13" s="102"/>
      <c r="Q13" s="98" t="s">
        <v>3</v>
      </c>
      <c r="R13" s="99" t="s">
        <v>104</v>
      </c>
      <c r="S13" s="100" t="s">
        <v>4</v>
      </c>
      <c r="T13" s="101" t="s">
        <v>14</v>
      </c>
      <c r="U13" s="99" t="s">
        <v>104</v>
      </c>
      <c r="V13" s="100" t="s">
        <v>4</v>
      </c>
    </row>
    <row r="14" spans="1:23" s="5" customFormat="1">
      <c r="A14" s="78">
        <f t="shared" si="0"/>
        <v>13</v>
      </c>
      <c r="B14" s="164">
        <v>309</v>
      </c>
      <c r="C14" s="35" t="s">
        <v>170</v>
      </c>
      <c r="D14" s="136" t="s">
        <v>409</v>
      </c>
      <c r="E14" s="36" t="s">
        <v>88</v>
      </c>
      <c r="F14" s="137">
        <v>37716</v>
      </c>
      <c r="G14" s="138" t="s">
        <v>15</v>
      </c>
      <c r="H14" s="138" t="s">
        <v>106</v>
      </c>
      <c r="I14" s="49"/>
      <c r="J14" s="111" t="s">
        <v>5</v>
      </c>
      <c r="K14" s="112">
        <f t="array" aca="1" ref="K14" ca="1">IFERROR(INDEX(B$2:B$175,SMALL(IF((E$2:E$175=J$12),ROW(INDIRECT("1:"&amp;ROWS(B$2:B$175)))),ROWS($14:14))),"")</f>
        <v>303</v>
      </c>
      <c r="L14" s="113">
        <f ca="1">IFERROR(INDEX(A$2:A$175,MATCH(K14,B$2:B$175,0)),1000)</f>
        <v>5</v>
      </c>
      <c r="M14" s="114" t="s">
        <v>5</v>
      </c>
      <c r="N14" s="115">
        <f t="array" aca="1" ref="N14" ca="1">IFERROR(INDEX(B$2:B$175,SMALL(IF((E$2:E$175=J$12),ROW(INDIRECT("1:"&amp;ROWS(B$2:B$175)))),ROWS($14:19))),"")</f>
        <v>302</v>
      </c>
      <c r="O14" s="113">
        <f ca="1">IFERROR(INDEX(A$2:A$175,MATCH(N14,B$2:B$175,0)),1000)</f>
        <v>21</v>
      </c>
      <c r="P14" s="110"/>
      <c r="Q14" s="111" t="s">
        <v>5</v>
      </c>
      <c r="R14" s="112">
        <f t="array" aca="1" ref="R14" ca="1">IFERROR(INDEX(B$2:B$175,SMALL(IF((E$2:E$175=Q$12),ROW(INDIRECT("1:"&amp;ROWS(B$2:B$175)))),ROWS($14:14))),"")</f>
        <v>200</v>
      </c>
      <c r="S14" s="113">
        <f ca="1">IFERROR(INDEX(A$2:A$175,MATCH(R14,B$2:B$175,0)),1000)</f>
        <v>1</v>
      </c>
      <c r="T14" s="114" t="s">
        <v>5</v>
      </c>
      <c r="U14" s="112">
        <f t="array" aca="1" ref="U14" ca="1">IFERROR(INDEX(B$2:B$175,SMALL(IF((E$2:E$175=Q$12),ROW(INDIRECT("1:"&amp;ROWS(B$2:B$175)))),ROWS($14:19))),"")</f>
        <v>206</v>
      </c>
      <c r="V14" s="113">
        <f ca="1">IFERROR(INDEX(A$2:A$175,MATCH(U14,B$2:B$175,0)),1000)</f>
        <v>18</v>
      </c>
    </row>
    <row r="15" spans="1:23" s="5" customFormat="1">
      <c r="A15" s="78">
        <f t="shared" si="0"/>
        <v>14</v>
      </c>
      <c r="B15" s="164">
        <v>403</v>
      </c>
      <c r="C15" s="35" t="s">
        <v>517</v>
      </c>
      <c r="D15" s="136" t="s">
        <v>518</v>
      </c>
      <c r="E15" s="36" t="s">
        <v>19</v>
      </c>
      <c r="F15" s="137">
        <v>37951</v>
      </c>
      <c r="G15" s="138" t="s">
        <v>15</v>
      </c>
      <c r="H15" s="138" t="s">
        <v>106</v>
      </c>
      <c r="I15" s="49"/>
      <c r="J15" s="116" t="s">
        <v>6</v>
      </c>
      <c r="K15" s="117">
        <f t="array" aca="1" ref="K15" ca="1">IFERROR(INDEX(B$2:B$175,SMALL(IF((E$2:E$175=J$12),ROW(INDIRECT("1:"&amp;ROWS(B$2:B$175)))),ROWS($14:15))),"")</f>
        <v>305</v>
      </c>
      <c r="L15" s="118">
        <f ca="1">IFERROR(INDEX(A$2:A$175,MATCH(K15,B$2:B$175,0)),1000)</f>
        <v>9</v>
      </c>
      <c r="M15" s="119" t="s">
        <v>6</v>
      </c>
      <c r="N15" s="115">
        <f t="array" aca="1" ref="N15" ca="1">IFERROR(INDEX(B$2:B$175,SMALL(IF((E$2:E$175=J$12),ROW(INDIRECT("1:"&amp;ROWS(B$2:B$175)))),ROWS($14:20))),"")</f>
        <v>306</v>
      </c>
      <c r="O15" s="118">
        <f ca="1">IFERROR(INDEX(A$2:A$175,MATCH(N15,B$2:B$175,0)),1000)</f>
        <v>24</v>
      </c>
      <c r="P15" s="110"/>
      <c r="Q15" s="116" t="s">
        <v>6</v>
      </c>
      <c r="R15" s="112">
        <f t="array" aca="1" ref="R15" ca="1">IFERROR(INDEX(B$2:B$175,SMALL(IF((E$2:E$175=Q$12),ROW(INDIRECT("1:"&amp;ROWS(B$2:B$175)))),ROWS($14:15))),"")</f>
        <v>201</v>
      </c>
      <c r="S15" s="118">
        <f ca="1">IFERROR(INDEX(A$2:A$175,MATCH(R15,B$2:B$175,0)),1000)</f>
        <v>2</v>
      </c>
      <c r="T15" s="119" t="s">
        <v>6</v>
      </c>
      <c r="U15" s="112" t="str">
        <f t="array" aca="1" ref="U15" ca="1">IFERROR(INDEX(B$2:B$175,SMALL(IF((E$2:E$175=Q$12),ROW(INDIRECT("1:"&amp;ROWS(B$2:B$175)))),ROWS($14:20))),"")</f>
        <v/>
      </c>
      <c r="V15" s="118">
        <f ca="1">IFERROR(INDEX(A$2:A$175,MATCH(U15,B$2:B$175,0)),1000)</f>
        <v>1000</v>
      </c>
      <c r="W15" s="33"/>
    </row>
    <row r="16" spans="1:23" s="5" customFormat="1">
      <c r="A16" s="78">
        <f t="shared" si="0"/>
        <v>15</v>
      </c>
      <c r="B16" s="164">
        <v>409</v>
      </c>
      <c r="C16" s="297" t="s">
        <v>527</v>
      </c>
      <c r="D16" s="298" t="s">
        <v>528</v>
      </c>
      <c r="E16" s="32" t="s">
        <v>19</v>
      </c>
      <c r="F16" s="312">
        <v>37711</v>
      </c>
      <c r="G16" s="299" t="s">
        <v>15</v>
      </c>
      <c r="H16" s="299" t="s">
        <v>106</v>
      </c>
      <c r="I16" s="49"/>
      <c r="J16" s="116" t="s">
        <v>7</v>
      </c>
      <c r="K16" s="117">
        <f t="array" aca="1" ref="K16" ca="1">IFERROR(INDEX(B$2:B$175,SMALL(IF((E$2:E$175=J$12),ROW(INDIRECT("1:"&amp;ROWS(B$2:B$175)))),ROWS($14:16))),"")</f>
        <v>301</v>
      </c>
      <c r="L16" s="118">
        <f ca="1">IFERROR(INDEX(A$2:A$175,MATCH(K16,B$2:B$175,0)),1000)</f>
        <v>11</v>
      </c>
      <c r="M16" s="119" t="s">
        <v>7</v>
      </c>
      <c r="N16" s="115">
        <f t="array" aca="1" ref="N16" ca="1">IFERROR(INDEX(B$2:B$175,SMALL(IF((E$2:E$175=J$12),ROW(INDIRECT("1:"&amp;ROWS(B$2:B$175)))),ROWS($14:21))),"")</f>
        <v>304</v>
      </c>
      <c r="O16" s="118">
        <f ca="1">IFERROR(INDEX(A$2:A$175,MATCH(N16,B$2:B$175,0)),1000)</f>
        <v>26</v>
      </c>
      <c r="P16" s="110"/>
      <c r="Q16" s="116" t="s">
        <v>7</v>
      </c>
      <c r="R16" s="112">
        <f t="array" aca="1" ref="R16" ca="1">IFERROR(INDEX(B$2:B$175,SMALL(IF((E$2:E$175=Q$12),ROW(INDIRECT("1:"&amp;ROWS(B$2:B$175)))),ROWS($14:16))),"")</f>
        <v>208</v>
      </c>
      <c r="S16" s="118">
        <f ca="1">IFERROR(INDEX(A$2:A$175,MATCH(R16,B$2:B$175,0)),1000)</f>
        <v>7</v>
      </c>
      <c r="T16" s="119" t="s">
        <v>7</v>
      </c>
      <c r="U16" s="112" t="str">
        <f t="array" aca="1" ref="U16" ca="1">IFERROR(INDEX(B$2:B$175,SMALL(IF((E$2:E$175=Q$12),ROW(INDIRECT("1:"&amp;ROWS(B$2:B$175)))),ROWS($14:21))),"")</f>
        <v/>
      </c>
      <c r="V16" s="118">
        <f ca="1">IFERROR(INDEX(A$2:A$175,MATCH(U16,B$2:B$175,0)),1000)</f>
        <v>1000</v>
      </c>
      <c r="W16" s="84" t="s">
        <v>25</v>
      </c>
    </row>
    <row r="17" spans="1:23" s="5" customFormat="1">
      <c r="A17" s="78">
        <f t="shared" si="0"/>
        <v>16</v>
      </c>
      <c r="B17" s="164">
        <v>406</v>
      </c>
      <c r="C17" s="297" t="s">
        <v>521</v>
      </c>
      <c r="D17" s="298" t="s">
        <v>522</v>
      </c>
      <c r="E17" s="32" t="s">
        <v>19</v>
      </c>
      <c r="F17" s="312">
        <v>37902</v>
      </c>
      <c r="G17" s="299" t="s">
        <v>15</v>
      </c>
      <c r="H17" s="299" t="s">
        <v>106</v>
      </c>
      <c r="I17" s="49"/>
      <c r="J17" s="116" t="s">
        <v>8</v>
      </c>
      <c r="K17" s="117">
        <f t="array" aca="1" ref="K17" ca="1">IFERROR(INDEX(B$2:B$175,SMALL(IF((E$2:E$175=J$12),ROW(INDIRECT("1:"&amp;ROWS(B$2:B$175)))),ROWS($14:17))),"")</f>
        <v>309</v>
      </c>
      <c r="L17" s="118">
        <f ca="1">IFERROR(INDEX(A$2:A$175,MATCH(K17,B$2:B$175,0)),1000)</f>
        <v>13</v>
      </c>
      <c r="M17" s="119" t="s">
        <v>8</v>
      </c>
      <c r="N17" s="115">
        <f t="array" aca="1" ref="N17" ca="1">IFERROR(INDEX(B$2:B$175,SMALL(IF((E$2:E$175=J$12),ROW(INDIRECT("1:"&amp;ROWS(B$2:B$175)))),ROWS($14:22))),"")</f>
        <v>310</v>
      </c>
      <c r="O17" s="118">
        <f ca="1">IFERROR(INDEX(A$2:A$175,MATCH(N17,B$2:B$175,0)),1000)</f>
        <v>27</v>
      </c>
      <c r="P17" s="110"/>
      <c r="Q17" s="116" t="s">
        <v>8</v>
      </c>
      <c r="R17" s="112">
        <f t="array" aca="1" ref="R17" ca="1">IFERROR(INDEX(B$2:B$175,SMALL(IF((E$2:E$175=Q$12),ROW(INDIRECT("1:"&amp;ROWS(B$2:B$175)))),ROWS($14:17))),"")</f>
        <v>203</v>
      </c>
      <c r="S17" s="118">
        <f ca="1">IFERROR(INDEX(A$2:A$175,MATCH(R17,B$2:B$175,0)),1000)</f>
        <v>10</v>
      </c>
      <c r="T17" s="119" t="s">
        <v>8</v>
      </c>
      <c r="U17" s="112" t="str">
        <f t="array" aca="1" ref="U17" ca="1">IFERROR(INDEX(B$2:B$175,SMALL(IF((E$2:E$175=Q$12),ROW(INDIRECT("1:"&amp;ROWS(B$2:B$175)))),ROWS($14:22))),"")</f>
        <v/>
      </c>
      <c r="V17" s="118">
        <f ca="1">IFERROR(INDEX(A$2:A$175,MATCH(U17,B$2:B$175,0)),1000)</f>
        <v>1000</v>
      </c>
      <c r="W17" s="85" t="e">
        <f ca="1">IF(OR(U17="NC"),"NC",RANK(U17,#REF!,1))</f>
        <v>#VALUE!</v>
      </c>
    </row>
    <row r="18" spans="1:23" s="5" customFormat="1" ht="16.5" thickBot="1">
      <c r="A18" s="78">
        <f t="shared" si="0"/>
        <v>17</v>
      </c>
      <c r="B18" s="164">
        <v>112</v>
      </c>
      <c r="C18" s="297" t="s">
        <v>217</v>
      </c>
      <c r="D18" s="298" t="s">
        <v>218</v>
      </c>
      <c r="E18" s="32" t="s">
        <v>36</v>
      </c>
      <c r="F18" s="312">
        <v>37878</v>
      </c>
      <c r="G18" s="299" t="s">
        <v>15</v>
      </c>
      <c r="H18" s="299" t="s">
        <v>106</v>
      </c>
      <c r="I18" s="49"/>
      <c r="J18" s="120" t="s">
        <v>9</v>
      </c>
      <c r="K18" s="121">
        <f t="array" aca="1" ref="K18" ca="1">IFERROR(INDEX(B$2:B$175,SMALL(IF((E$2:E$175=J$12),ROW(INDIRECT("1:"&amp;ROWS(B$2:B$175)))),ROWS($14:18))),"")</f>
        <v>307</v>
      </c>
      <c r="L18" s="122">
        <f ca="1">IFERROR(INDEX(A$2:A$175,MATCH(K18,B$2:B$175,0)),1000)</f>
        <v>19</v>
      </c>
      <c r="M18" s="123" t="s">
        <v>9</v>
      </c>
      <c r="N18" s="115" t="str">
        <f t="array" aca="1" ref="N18" ca="1">IFERROR(INDEX(B$2:B$175,SMALL(IF((E$2:E$175=J$12),ROW(INDIRECT("1:"&amp;ROWS(B$2:B$175)))),ROWS($14:23))),"")</f>
        <v/>
      </c>
      <c r="O18" s="122">
        <f ca="1">IFERROR(INDEX(A$2:A$175,MATCH(N18,B$2:B$175,0)),1000)</f>
        <v>1000</v>
      </c>
      <c r="P18" s="110"/>
      <c r="Q18" s="120" t="s">
        <v>9</v>
      </c>
      <c r="R18" s="112">
        <f t="array" aca="1" ref="R18" ca="1">IFERROR(INDEX(B$2:B$175,SMALL(IF((E$2:E$175=Q$12),ROW(INDIRECT("1:"&amp;ROWS(B$2:B$175)))),ROWS($14:18))),"")</f>
        <v>205</v>
      </c>
      <c r="S18" s="122">
        <f ca="1">IFERROR(INDEX(A$2:A$175,MATCH(R18,B$2:B$175,0)),1000)</f>
        <v>12</v>
      </c>
      <c r="T18" s="123" t="s">
        <v>9</v>
      </c>
      <c r="U18" s="112" t="str">
        <f t="array" aca="1" ref="U18" ca="1">IFERROR(INDEX(B$2:B$175,SMALL(IF((E$2:E$175=Q$12),ROW(INDIRECT("1:"&amp;ROWS(B$2:B$175)))),ROWS($14:23))),"")</f>
        <v/>
      </c>
      <c r="V18" s="122">
        <f ca="1">IFERROR(INDEX(A$2:A$175,MATCH(U18,B$2:B$175,0)),1000)</f>
        <v>1000</v>
      </c>
      <c r="W18" s="85" t="e">
        <f ca="1">IF(OR(U18="NC"),"NC",RANK(U18,#REF!,1))</f>
        <v>#VALUE!</v>
      </c>
    </row>
    <row r="19" spans="1:23" s="5" customFormat="1" ht="16.5" thickBot="1">
      <c r="A19" s="78">
        <f t="shared" si="0"/>
        <v>18</v>
      </c>
      <c r="B19" s="164">
        <v>206</v>
      </c>
      <c r="C19" s="297" t="s">
        <v>252</v>
      </c>
      <c r="D19" s="298" t="s">
        <v>253</v>
      </c>
      <c r="E19" s="32" t="s">
        <v>37</v>
      </c>
      <c r="F19" s="312">
        <v>37904</v>
      </c>
      <c r="G19" s="299" t="s">
        <v>15</v>
      </c>
      <c r="H19" s="299" t="s">
        <v>106</v>
      </c>
      <c r="I19" s="49"/>
      <c r="J19" s="354" t="s">
        <v>10</v>
      </c>
      <c r="K19" s="355"/>
      <c r="L19" s="108">
        <f ca="1">SUM(L14:L18)</f>
        <v>57</v>
      </c>
      <c r="M19" s="148" t="s">
        <v>10</v>
      </c>
      <c r="N19" s="107"/>
      <c r="O19" s="108">
        <f ca="1">SUM(O14:O18)</f>
        <v>1098</v>
      </c>
      <c r="P19" s="110"/>
      <c r="Q19" s="354" t="s">
        <v>10</v>
      </c>
      <c r="R19" s="355"/>
      <c r="S19" s="108">
        <f ca="1">SUM(S14:S18)</f>
        <v>32</v>
      </c>
      <c r="T19" s="354" t="s">
        <v>10</v>
      </c>
      <c r="U19" s="355"/>
      <c r="V19" s="108">
        <f ca="1">SUM(V14:V18)</f>
        <v>4018</v>
      </c>
      <c r="W19" s="85" t="e">
        <f>IF(OR(U19="NC"),"NC",RANK(U19,#REF!,1))</f>
        <v>#REF!</v>
      </c>
    </row>
    <row r="20" spans="1:23" s="5" customFormat="1">
      <c r="A20" s="78">
        <f t="shared" si="0"/>
        <v>19</v>
      </c>
      <c r="B20" s="164">
        <v>307</v>
      </c>
      <c r="C20" s="297" t="s">
        <v>157</v>
      </c>
      <c r="D20" s="298" t="s">
        <v>406</v>
      </c>
      <c r="E20" s="32" t="s">
        <v>88</v>
      </c>
      <c r="F20" s="312">
        <v>37795</v>
      </c>
      <c r="G20" s="299" t="s">
        <v>15</v>
      </c>
      <c r="H20" s="299" t="s">
        <v>106</v>
      </c>
      <c r="I20" s="49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34" t="e">
        <f>IF(OR(U20="NC"),"NC",RANK(U20,#REF!,1))</f>
        <v>#REF!</v>
      </c>
    </row>
    <row r="21" spans="1:23" s="5" customFormat="1" ht="16.5" thickBot="1">
      <c r="A21" s="78">
        <f t="shared" si="0"/>
        <v>20</v>
      </c>
      <c r="B21" s="164">
        <v>511</v>
      </c>
      <c r="C21" s="297" t="s">
        <v>686</v>
      </c>
      <c r="D21" s="298" t="s">
        <v>687</v>
      </c>
      <c r="E21" s="32" t="s">
        <v>32</v>
      </c>
      <c r="F21" s="312">
        <v>37715</v>
      </c>
      <c r="G21" s="299" t="s">
        <v>15</v>
      </c>
      <c r="H21" s="299" t="s">
        <v>106</v>
      </c>
      <c r="I21" s="49"/>
      <c r="J21" s="104"/>
      <c r="K21" s="104"/>
      <c r="L21" s="104"/>
      <c r="M21" s="104"/>
      <c r="N21" s="104"/>
      <c r="O21" s="104"/>
      <c r="P21" s="104"/>
      <c r="Q21" s="110"/>
      <c r="R21" s="110"/>
      <c r="S21" s="110"/>
      <c r="T21" s="110"/>
      <c r="U21" s="110"/>
      <c r="V21" s="110"/>
      <c r="W21" s="34" t="e">
        <f>IF(OR(U21="NC"),"NC",RANK(U21,#REF!,1))</f>
        <v>#REF!</v>
      </c>
    </row>
    <row r="22" spans="1:23" s="5" customFormat="1" ht="16.5" thickBot="1">
      <c r="A22" s="78">
        <f t="shared" si="0"/>
        <v>21</v>
      </c>
      <c r="B22" s="164">
        <v>302</v>
      </c>
      <c r="C22" s="297" t="s">
        <v>72</v>
      </c>
      <c r="D22" s="298" t="s">
        <v>394</v>
      </c>
      <c r="E22" s="32" t="s">
        <v>88</v>
      </c>
      <c r="F22" s="312">
        <v>37716</v>
      </c>
      <c r="G22" s="299" t="s">
        <v>15</v>
      </c>
      <c r="H22" s="299" t="s">
        <v>106</v>
      </c>
      <c r="I22" s="49"/>
      <c r="J22" s="103" t="str">
        <f>'Données '!R6</f>
        <v>HITIA'A</v>
      </c>
      <c r="K22" s="104"/>
      <c r="L22" s="105"/>
      <c r="M22" s="104"/>
      <c r="N22" s="104"/>
      <c r="O22" s="104"/>
      <c r="P22" s="104"/>
      <c r="Q22" s="103" t="str">
        <f>'Données '!R7</f>
        <v>X</v>
      </c>
      <c r="R22" s="104"/>
      <c r="S22" s="104"/>
      <c r="T22" s="104"/>
      <c r="U22" s="104"/>
      <c r="V22" s="104"/>
      <c r="W22" s="34" t="e">
        <f>IF(OR(U22="NC"),"NC",RANK(U22,#REF!,1))</f>
        <v>#REF!</v>
      </c>
    </row>
    <row r="23" spans="1:23" s="5" customFormat="1" ht="16.5" thickBot="1">
      <c r="A23" s="78">
        <f t="shared" si="0"/>
        <v>22</v>
      </c>
      <c r="B23" s="289">
        <v>510</v>
      </c>
      <c r="C23" s="315" t="s">
        <v>158</v>
      </c>
      <c r="D23" s="306" t="s">
        <v>685</v>
      </c>
      <c r="E23" s="307" t="s">
        <v>32</v>
      </c>
      <c r="F23" s="316">
        <v>37686</v>
      </c>
      <c r="G23" s="308" t="s">
        <v>15</v>
      </c>
      <c r="H23" s="308" t="s">
        <v>106</v>
      </c>
      <c r="I23" s="49"/>
      <c r="J23" s="98" t="s">
        <v>3</v>
      </c>
      <c r="K23" s="99" t="s">
        <v>104</v>
      </c>
      <c r="L23" s="100" t="s">
        <v>4</v>
      </c>
      <c r="M23" s="101" t="s">
        <v>14</v>
      </c>
      <c r="N23" s="99" t="s">
        <v>104</v>
      </c>
      <c r="O23" s="100" t="s">
        <v>4</v>
      </c>
      <c r="P23" s="97"/>
      <c r="Q23" s="98" t="s">
        <v>3</v>
      </c>
      <c r="R23" s="99" t="s">
        <v>104</v>
      </c>
      <c r="S23" s="100" t="s">
        <v>4</v>
      </c>
      <c r="T23" s="101" t="s">
        <v>14</v>
      </c>
      <c r="U23" s="99" t="s">
        <v>104</v>
      </c>
      <c r="V23" s="100" t="s">
        <v>4</v>
      </c>
      <c r="W23" s="85" t="e">
        <f>IF(OR(U23="NC"),"NC",RANK(U23,#REF!,1))</f>
        <v>#VALUE!</v>
      </c>
    </row>
    <row r="24" spans="1:23" s="5" customFormat="1">
      <c r="A24" s="78">
        <f t="shared" si="0"/>
        <v>23</v>
      </c>
      <c r="B24" s="289">
        <v>110</v>
      </c>
      <c r="C24" s="315" t="s">
        <v>214</v>
      </c>
      <c r="D24" s="306" t="s">
        <v>215</v>
      </c>
      <c r="E24" s="307" t="s">
        <v>36</v>
      </c>
      <c r="F24" s="316">
        <v>37627</v>
      </c>
      <c r="G24" s="308" t="s">
        <v>15</v>
      </c>
      <c r="H24" s="308" t="s">
        <v>106</v>
      </c>
      <c r="I24" s="49"/>
      <c r="J24" s="111" t="s">
        <v>5</v>
      </c>
      <c r="K24" s="112">
        <f t="array" aca="1" ref="K24" ca="1">IFERROR(INDEX(B$2:B$175,SMALL(IF((E$2:E$175=J$22),ROW(INDIRECT("1:"&amp;ROWS(B$2:B$175)))),ROWS($24:24))),"")</f>
        <v>111</v>
      </c>
      <c r="L24" s="113">
        <f ca="1">IFERROR(INDEX(A$2:A$175,MATCH(K24,B$2:B$175,0)),1000)</f>
        <v>4</v>
      </c>
      <c r="M24" s="114" t="s">
        <v>5</v>
      </c>
      <c r="N24" s="115" t="str">
        <f t="array" aca="1" ref="N24" ca="1">IFERROR(INDEX(B$2:B$175,SMALL(IF((E$2:E$175=J$24),ROW(INDIRECT("1:"&amp;ROWS(B$2:B$175)))),ROWS($24:29))),"")</f>
        <v/>
      </c>
      <c r="O24" s="113">
        <f ca="1">IFERROR(INDEX(A$2:A$175,MATCH(N24,B$2:B$175,0)),1000)</f>
        <v>1000</v>
      </c>
      <c r="P24" s="104"/>
      <c r="Q24" s="111" t="s">
        <v>5</v>
      </c>
      <c r="R24" s="112" t="str">
        <f t="array" aca="1" ref="R24" ca="1">IFERROR(INDEX(B$2:B$175,SMALL(IF((E$2:E$175=Q$24),ROW(INDIRECT("1:"&amp;ROWS(B$2:$B175)))),ROWS($24:24))),"")</f>
        <v/>
      </c>
      <c r="S24" s="113">
        <f ca="1">IFERROR(INDEX(A$2:A$175,MATCH(R24,B$2:B$175,0)),1000)</f>
        <v>1000</v>
      </c>
      <c r="T24" s="114" t="s">
        <v>5</v>
      </c>
      <c r="U24" s="112" t="str">
        <f t="array" aca="1" ref="U24" ca="1">IFERROR(INDEX(B$2:B$175,SMALL(IF((E$2:E$175=Q$22),ROW(INDIRECT("1:"&amp;ROWS(B$2:B$175)))),ROWS($24:29))),"")</f>
        <v/>
      </c>
      <c r="V24" s="113">
        <f ca="1">IFERROR(INDEX(A$2:A$175,MATCH(U24,B$2:B$175,0)),1000)</f>
        <v>1000</v>
      </c>
      <c r="W24" s="85" t="e">
        <f ca="1">IF(OR(U24="NC"),"NC",RANK(U24,#REF!,1))</f>
        <v>#VALUE!</v>
      </c>
    </row>
    <row r="25" spans="1:23" s="5" customFormat="1">
      <c r="A25" s="78">
        <f t="shared" si="0"/>
        <v>24</v>
      </c>
      <c r="B25" s="289">
        <v>306</v>
      </c>
      <c r="C25" s="315" t="s">
        <v>137</v>
      </c>
      <c r="D25" s="306" t="s">
        <v>405</v>
      </c>
      <c r="E25" s="307" t="s">
        <v>88</v>
      </c>
      <c r="F25" s="316">
        <v>37980</v>
      </c>
      <c r="G25" s="308" t="s">
        <v>15</v>
      </c>
      <c r="H25" s="308" t="s">
        <v>106</v>
      </c>
      <c r="I25" s="49"/>
      <c r="J25" s="116" t="s">
        <v>6</v>
      </c>
      <c r="K25" s="117">
        <f t="array" aca="1" ref="K25" ca="1">IFERROR(INDEX(B$2:B$175,SMALL(IF((E$2:E$175=J$22),ROW(INDIRECT("1:"&amp;ROWS(B$2:B$175)))),ROWS($24:25))),"")</f>
        <v>112</v>
      </c>
      <c r="L25" s="118">
        <f ca="1">IFERROR(INDEX(A$2:A$175,MATCH(K25,B$2:B$175,0)),1000)</f>
        <v>17</v>
      </c>
      <c r="M25" s="119" t="s">
        <v>6</v>
      </c>
      <c r="N25" s="115" t="str">
        <f t="array" aca="1" ref="N25" ca="1">IFERROR(INDEX(B$2:B$175,SMALL(IF((E$2:E$175=J$24),ROW(INDIRECT("1:"&amp;ROWS(B$2:B$175)))),ROWS($24:30))),"")</f>
        <v/>
      </c>
      <c r="O25" s="118">
        <f ca="1">IFERROR(INDEX(A$2:A$175,MATCH(N25,B$2:B$175,0)),1000)</f>
        <v>1000</v>
      </c>
      <c r="P25" s="104"/>
      <c r="Q25" s="116" t="s">
        <v>6</v>
      </c>
      <c r="R25" s="117" t="str">
        <f t="array" aca="1" ref="R25" ca="1">IFERROR(INDEX(B$2:B$175,SMALL(IF((E$2:E$175=Q$24),ROW(INDIRECT("1:"&amp;ROWS(B$2:$B176)))),ROWS($24:25))),"")</f>
        <v/>
      </c>
      <c r="S25" s="118">
        <f ca="1">IFERROR(INDEX(A$2:A$175,MATCH(R25,B$2:B$175,0)),1000)</f>
        <v>1000</v>
      </c>
      <c r="T25" s="119" t="s">
        <v>6</v>
      </c>
      <c r="U25" s="112" t="str">
        <f t="array" aca="1" ref="U25" ca="1">IFERROR(INDEX(B$2:B$175,SMALL(IF((E$2:E$175=Q$22),ROW(INDIRECT("1:"&amp;ROWS(B$2:B$175)))),ROWS($24:30))),"")</f>
        <v/>
      </c>
      <c r="V25" s="118">
        <f ca="1">IFERROR(INDEX(A$2:A$175,MATCH(U25,B$2:B$175,0)),1000)</f>
        <v>1000</v>
      </c>
      <c r="W25" s="85" t="e">
        <f ca="1">IF(OR(U25="NC"),"NC",RANK(U25,#REF!,1))</f>
        <v>#VALUE!</v>
      </c>
    </row>
    <row r="26" spans="1:23" s="5" customFormat="1">
      <c r="A26" s="78">
        <f t="shared" si="0"/>
        <v>25</v>
      </c>
      <c r="B26" s="289">
        <v>506</v>
      </c>
      <c r="C26" s="315" t="s">
        <v>679</v>
      </c>
      <c r="D26" s="306" t="s">
        <v>680</v>
      </c>
      <c r="E26" s="307" t="s">
        <v>32</v>
      </c>
      <c r="F26" s="316">
        <v>37754</v>
      </c>
      <c r="G26" s="308" t="s">
        <v>15</v>
      </c>
      <c r="H26" s="308" t="s">
        <v>106</v>
      </c>
      <c r="I26" s="49"/>
      <c r="J26" s="116" t="s">
        <v>7</v>
      </c>
      <c r="K26" s="117">
        <f t="array" aca="1" ref="K26" ca="1">IFERROR(INDEX(B$2:B$175,SMALL(IF((E$2:E$175=J$22),ROW(INDIRECT("1:"&amp;ROWS(B$2:B$175)))),ROWS($24:26))),"")</f>
        <v>110</v>
      </c>
      <c r="L26" s="118">
        <f ca="1">IFERROR(INDEX(A$2:A$175,MATCH(K26,B$2:B$175,0)),1000)</f>
        <v>23</v>
      </c>
      <c r="M26" s="119" t="s">
        <v>7</v>
      </c>
      <c r="N26" s="115" t="str">
        <f t="array" aca="1" ref="N26" ca="1">IFERROR(INDEX(B$2:B$175,SMALL(IF((E$2:E$175=J$24),ROW(INDIRECT("1:"&amp;ROWS(B$2:B$175)))),ROWS($24:31))),"")</f>
        <v/>
      </c>
      <c r="O26" s="118">
        <f ca="1">IFERROR(INDEX(A$2:A$175,MATCH(N26,B$2:B$175,0)),1000)</f>
        <v>1000</v>
      </c>
      <c r="P26" s="104"/>
      <c r="Q26" s="116" t="s">
        <v>7</v>
      </c>
      <c r="R26" s="117" t="str">
        <f t="array" aca="1" ref="R26" ca="1">IFERROR(INDEX(B$2:B$175,SMALL(IF((E$2:E$175=Q$24),ROW(INDIRECT("1:"&amp;ROWS(B$2:$B177)))),ROWS($24:26))),"")</f>
        <v/>
      </c>
      <c r="S26" s="118">
        <f ca="1">IFERROR(INDEX(A$2:A$175,MATCH(R26,B$2:B$175,0)),1000)</f>
        <v>1000</v>
      </c>
      <c r="T26" s="119" t="s">
        <v>7</v>
      </c>
      <c r="U26" s="112" t="str">
        <f t="array" aca="1" ref="U26" ca="1">IFERROR(INDEX(B$2:B$175,SMALL(IF((E$2:E$175=Q$22),ROW(INDIRECT("1:"&amp;ROWS(B$2:B$175)))),ROWS($24:31))),"")</f>
        <v/>
      </c>
      <c r="V26" s="118">
        <f ca="1">IFERROR(INDEX(A$2:A$175,MATCH(U26,B$2:B$175,0)),1000)</f>
        <v>1000</v>
      </c>
      <c r="W26" s="85" t="e">
        <f ca="1">IF(OR(U26="NC"),"NC",RANK(U26,#REF!,1))</f>
        <v>#VALUE!</v>
      </c>
    </row>
    <row r="27" spans="1:23" s="5" customFormat="1">
      <c r="A27" s="78">
        <f t="shared" si="0"/>
        <v>26</v>
      </c>
      <c r="B27" s="289">
        <v>304</v>
      </c>
      <c r="C27" s="315" t="s">
        <v>401</v>
      </c>
      <c r="D27" s="306" t="s">
        <v>402</v>
      </c>
      <c r="E27" s="307" t="s">
        <v>88</v>
      </c>
      <c r="F27" s="316">
        <v>37778</v>
      </c>
      <c r="G27" s="308" t="s">
        <v>15</v>
      </c>
      <c r="H27" s="308" t="s">
        <v>106</v>
      </c>
      <c r="I27" s="49"/>
      <c r="J27" s="116" t="s">
        <v>8</v>
      </c>
      <c r="K27" s="117" t="str">
        <f t="array" aca="1" ref="K27" ca="1">IFERROR(INDEX(B$2:B$175,SMALL(IF((E$2:E$175=J$22),ROW(INDIRECT("1:"&amp;ROWS(B$2:B$175)))),ROWS($24:27))),"")</f>
        <v/>
      </c>
      <c r="L27" s="118">
        <f ca="1">IFERROR(INDEX(A$2:A$175,MATCH(K27,B$2:B$175,0)),1000)</f>
        <v>1000</v>
      </c>
      <c r="M27" s="119" t="s">
        <v>8</v>
      </c>
      <c r="N27" s="115" t="str">
        <f t="array" aca="1" ref="N27" ca="1">IFERROR(INDEX(B$2:B$175,SMALL(IF((E$2:E$175=J$24),ROW(INDIRECT("1:"&amp;ROWS(B$2:B$175)))),ROWS($24:32))),"")</f>
        <v/>
      </c>
      <c r="O27" s="118">
        <f ca="1">IFERROR(INDEX(A$2:A$175,MATCH(N27,B$2:B$175,0)),1000)</f>
        <v>1000</v>
      </c>
      <c r="P27" s="104"/>
      <c r="Q27" s="116" t="s">
        <v>8</v>
      </c>
      <c r="R27" s="117" t="str">
        <f t="array" aca="1" ref="R27" ca="1">IFERROR(INDEX(B$2:B$175,SMALL(IF((E$2:E$175=Q$24),ROW(INDIRECT("1:"&amp;ROWS(B$2:$B178)))),ROWS($24:27))),"")</f>
        <v/>
      </c>
      <c r="S27" s="118">
        <f ca="1">IFERROR(INDEX(A$2:A$175,MATCH(R27,B$2:B$175,0)),1000)</f>
        <v>1000</v>
      </c>
      <c r="T27" s="119" t="s">
        <v>8</v>
      </c>
      <c r="U27" s="112" t="str">
        <f t="array" aca="1" ref="U27" ca="1">IFERROR(INDEX(B$2:B$175,SMALL(IF((E$2:E$175=Q$22),ROW(INDIRECT("1:"&amp;ROWS(B$2:B$175)))),ROWS($24:32))),"")</f>
        <v/>
      </c>
      <c r="V27" s="118">
        <f ca="1">IFERROR(INDEX(A$2:A$175,MATCH(U27,B$2:B$175,0)),1000)</f>
        <v>1000</v>
      </c>
      <c r="W27" s="85" t="e">
        <f ca="1">IF(OR(U27="NC"),"NC",RANK(U27,#REF!,1))</f>
        <v>#VALUE!</v>
      </c>
    </row>
    <row r="28" spans="1:23" s="5" customFormat="1" ht="16.5" thickBot="1">
      <c r="A28" s="78">
        <f t="shared" si="0"/>
        <v>27</v>
      </c>
      <c r="B28" s="289">
        <v>310</v>
      </c>
      <c r="C28" s="315" t="s">
        <v>410</v>
      </c>
      <c r="D28" s="306" t="s">
        <v>411</v>
      </c>
      <c r="E28" s="307" t="s">
        <v>88</v>
      </c>
      <c r="F28" s="316">
        <v>37800</v>
      </c>
      <c r="G28" s="308" t="s">
        <v>15</v>
      </c>
      <c r="H28" s="308" t="s">
        <v>106</v>
      </c>
      <c r="I28" s="49"/>
      <c r="J28" s="120" t="s">
        <v>9</v>
      </c>
      <c r="K28" s="121" t="str">
        <f t="array" aca="1" ref="K28" ca="1">IFERROR(INDEX(B$2:B$175,SMALL(IF((E$2:E$175=J$22),ROW(INDIRECT("1:"&amp;ROWS(B$2:B$175)))),ROWS($24:28))),"")</f>
        <v/>
      </c>
      <c r="L28" s="122">
        <f ca="1">IFERROR(INDEX(A$2:A$175,MATCH(K28,B$2:B$175,0)),1000)</f>
        <v>1000</v>
      </c>
      <c r="M28" s="123" t="s">
        <v>9</v>
      </c>
      <c r="N28" s="115" t="str">
        <f t="array" aca="1" ref="N28" ca="1">IFERROR(INDEX(B$2:B$175,SMALL(IF((E$2:E$175=J$24),ROW(INDIRECT("1:"&amp;ROWS(B$2:B$175)))),ROWS($24:33))),"")</f>
        <v/>
      </c>
      <c r="O28" s="122">
        <f ca="1">IFERROR(INDEX(A$2:A$175,MATCH(N28,B$2:B$175,0)),1000)</f>
        <v>1000</v>
      </c>
      <c r="P28" s="104"/>
      <c r="Q28" s="120" t="s">
        <v>9</v>
      </c>
      <c r="R28" s="121" t="str">
        <f t="array" aca="1" ref="R28" ca="1">IFERROR(INDEX(B$2:B$175,SMALL(IF((E$2:E$175=Q$24),ROW(INDIRECT("1:"&amp;ROWS(B$2:$B179)))),ROWS($24:28))),"")</f>
        <v/>
      </c>
      <c r="S28" s="122">
        <f ca="1">IFERROR(INDEX(A$2:A$175,MATCH(R28,B$2:B$175,0)),1000)</f>
        <v>1000</v>
      </c>
      <c r="T28" s="123" t="s">
        <v>9</v>
      </c>
      <c r="U28" s="112" t="str">
        <f t="array" aca="1" ref="U28" ca="1">IFERROR(INDEX(B$2:B$175,SMALL(IF((E$2:E$175=Q$22),ROW(INDIRECT("1:"&amp;ROWS(B$2:B$175)))),ROWS($24:33))),"")</f>
        <v/>
      </c>
      <c r="V28" s="122">
        <f ca="1">IFERROR(INDEX(A$2:A$175,MATCH(U28,B$2:B$175,0)),1000)</f>
        <v>1000</v>
      </c>
      <c r="W28" s="85" t="e">
        <f ca="1">IF(OR(U28="NC"),"NC",RANK(U28,#REF!,1))</f>
        <v>#VALUE!</v>
      </c>
    </row>
    <row r="29" spans="1:23" s="5" customFormat="1" ht="16.5" thickBot="1">
      <c r="A29" s="78" t="str">
        <f t="shared" si="0"/>
        <v/>
      </c>
      <c r="B29" s="163"/>
      <c r="C29" s="41" t="str">
        <f t="shared" ref="C29:C30" si="1">IF(B29="","",INDEX(NOM,MATCH($B29,Dossard,0)))</f>
        <v/>
      </c>
      <c r="D29" s="67" t="str">
        <f t="shared" ref="D29:D30" si="2">IF(B29="","",INDEX(PRENOM,MATCH($B29,Dossard,0)))</f>
        <v/>
      </c>
      <c r="E29" s="42" t="str">
        <f t="shared" ref="E29:E30" si="3">IF(B29="","",INDEX(Classe,MATCH($B29,Dossard,0)))</f>
        <v/>
      </c>
      <c r="F29" s="65" t="str">
        <f t="shared" ref="F29:F30" si="4">IF(B29="","",INDEX(Catégorie,MATCH($B29,Dossard,0)))</f>
        <v/>
      </c>
      <c r="G29" s="66" t="str">
        <f t="shared" ref="G29:G30" si="5">IF(B29="","",INDEX(Sexe,MATCH($B29,Dossard,0)))</f>
        <v/>
      </c>
      <c r="H29" s="66" t="str">
        <f t="shared" ref="H29:H30" si="6">IF(B29="","",INDEX(Cat,MATCH($B29,Dossard,0)))</f>
        <v/>
      </c>
      <c r="I29" s="49"/>
      <c r="J29" s="354" t="s">
        <v>10</v>
      </c>
      <c r="K29" s="355"/>
      <c r="L29" s="108">
        <f ca="1">SUM(L24:L28)</f>
        <v>2044</v>
      </c>
      <c r="M29" s="106" t="s">
        <v>10</v>
      </c>
      <c r="N29" s="107"/>
      <c r="O29" s="108">
        <f ca="1">SUM(O24:O28)</f>
        <v>5000</v>
      </c>
      <c r="P29" s="104"/>
      <c r="Q29" s="354" t="s">
        <v>10</v>
      </c>
      <c r="R29" s="356"/>
      <c r="S29" s="125">
        <f ca="1">SUM(S24:S28)</f>
        <v>5000</v>
      </c>
      <c r="T29" s="354" t="s">
        <v>10</v>
      </c>
      <c r="U29" s="356"/>
      <c r="V29" s="125">
        <f ca="1">SUM(V24:V28)</f>
        <v>5000</v>
      </c>
      <c r="W29" s="85"/>
    </row>
    <row r="30" spans="1:23" s="5" customFormat="1">
      <c r="A30" s="78" t="str">
        <f t="shared" si="0"/>
        <v/>
      </c>
      <c r="B30" s="163"/>
      <c r="C30" s="41" t="str">
        <f t="shared" si="1"/>
        <v/>
      </c>
      <c r="D30" s="67" t="str">
        <f t="shared" si="2"/>
        <v/>
      </c>
      <c r="E30" s="42" t="str">
        <f t="shared" si="3"/>
        <v/>
      </c>
      <c r="F30" s="65" t="str">
        <f t="shared" si="4"/>
        <v/>
      </c>
      <c r="G30" s="66" t="str">
        <f t="shared" si="5"/>
        <v/>
      </c>
      <c r="H30" s="66" t="str">
        <f t="shared" si="6"/>
        <v/>
      </c>
      <c r="I30" s="49"/>
      <c r="J30" s="83"/>
      <c r="K30" s="83"/>
      <c r="L30" s="83"/>
      <c r="M30" s="83"/>
      <c r="N30" s="83"/>
      <c r="O30" s="83"/>
      <c r="P30" s="83"/>
      <c r="Q30" s="50"/>
      <c r="R30" s="1"/>
      <c r="S30" s="50"/>
      <c r="T30" s="50"/>
      <c r="U30" s="50"/>
      <c r="V30" s="50"/>
      <c r="W30" s="34"/>
    </row>
    <row r="31" spans="1:23">
      <c r="A31" s="153" t="str">
        <f>IF(B31="","",ROW()-1)</f>
        <v/>
      </c>
      <c r="B31" s="164"/>
      <c r="C31" s="154" t="str">
        <f t="shared" ref="C31:C36" si="7">IF(B31="","",INDEX(NOM,MATCH($B31,Dossard,0)))</f>
        <v/>
      </c>
      <c r="D31" s="149" t="str">
        <f t="shared" ref="D31:D36" si="8">IF(B31="","",INDEX(PRENOM,MATCH($B31,Dossard,0)))</f>
        <v/>
      </c>
      <c r="E31" s="150" t="str">
        <f t="shared" ref="E31:E36" si="9">IF(B31="","",INDEX(Classe,MATCH($B31,Dossard,0)))</f>
        <v/>
      </c>
      <c r="F31" s="151" t="str">
        <f t="shared" ref="F31:F36" si="10">IF(B31="","",INDEX(Catégorie,MATCH($B31,Dossard,0)))</f>
        <v/>
      </c>
      <c r="G31" s="152" t="str">
        <f t="shared" ref="G31:G36" si="11">IF(B31="","",INDEX(Sexe,MATCH($B31,Dossard,0)))</f>
        <v/>
      </c>
      <c r="H31" s="152" t="str">
        <f t="shared" ref="H31:H36" si="12">IF(B31="","",INDEX(Cat,MATCH($B31,Dossard,0)))</f>
        <v/>
      </c>
    </row>
    <row r="32" spans="1:23">
      <c r="A32" s="153" t="str">
        <f>IF(B32="","",ROW()-1)</f>
        <v/>
      </c>
      <c r="B32" s="164"/>
      <c r="C32" s="154" t="str">
        <f t="shared" si="7"/>
        <v/>
      </c>
      <c r="D32" s="149" t="str">
        <f t="shared" si="8"/>
        <v/>
      </c>
      <c r="E32" s="150" t="str">
        <f t="shared" si="9"/>
        <v/>
      </c>
      <c r="F32" s="151" t="str">
        <f t="shared" si="10"/>
        <v/>
      </c>
      <c r="G32" s="152" t="str">
        <f t="shared" si="11"/>
        <v/>
      </c>
      <c r="H32" s="152" t="str">
        <f t="shared" si="12"/>
        <v/>
      </c>
    </row>
    <row r="33" spans="1:8">
      <c r="A33" s="153" t="str">
        <f>IF(B33="","",ROW()-1)</f>
        <v/>
      </c>
      <c r="B33" s="164"/>
      <c r="C33" s="154" t="str">
        <f t="shared" si="7"/>
        <v/>
      </c>
      <c r="D33" s="149" t="str">
        <f t="shared" si="8"/>
        <v/>
      </c>
      <c r="E33" s="150" t="str">
        <f t="shared" si="9"/>
        <v/>
      </c>
      <c r="F33" s="151" t="str">
        <f t="shared" si="10"/>
        <v/>
      </c>
      <c r="G33" s="152" t="str">
        <f t="shared" si="11"/>
        <v/>
      </c>
      <c r="H33" s="152" t="str">
        <f t="shared" si="12"/>
        <v/>
      </c>
    </row>
    <row r="34" spans="1:8">
      <c r="A34" s="153" t="str">
        <f>IF(B34="","",ROW()-1)</f>
        <v/>
      </c>
      <c r="B34" s="164"/>
      <c r="C34" s="154" t="str">
        <f t="shared" si="7"/>
        <v/>
      </c>
      <c r="D34" s="149" t="str">
        <f t="shared" si="8"/>
        <v/>
      </c>
      <c r="E34" s="150" t="str">
        <f t="shared" si="9"/>
        <v/>
      </c>
      <c r="F34" s="151" t="str">
        <f t="shared" si="10"/>
        <v/>
      </c>
      <c r="G34" s="152" t="str">
        <f t="shared" si="11"/>
        <v/>
      </c>
      <c r="H34" s="152" t="str">
        <f t="shared" si="12"/>
        <v/>
      </c>
    </row>
    <row r="35" spans="1:8">
      <c r="A35" s="153" t="str">
        <f t="shared" ref="A35:A36" si="13">IF(B35="","",ROW()-1)</f>
        <v/>
      </c>
      <c r="B35" s="164"/>
      <c r="C35" s="154" t="str">
        <f t="shared" si="7"/>
        <v/>
      </c>
      <c r="D35" s="149" t="str">
        <f t="shared" si="8"/>
        <v/>
      </c>
      <c r="E35" s="150" t="str">
        <f t="shared" si="9"/>
        <v/>
      </c>
      <c r="F35" s="151" t="str">
        <f t="shared" si="10"/>
        <v/>
      </c>
      <c r="G35" s="152" t="str">
        <f t="shared" si="11"/>
        <v/>
      </c>
      <c r="H35" s="152" t="str">
        <f t="shared" si="12"/>
        <v/>
      </c>
    </row>
    <row r="36" spans="1:8">
      <c r="A36" s="153" t="str">
        <f t="shared" si="13"/>
        <v/>
      </c>
      <c r="B36" s="164"/>
      <c r="C36" s="154" t="str">
        <f t="shared" si="7"/>
        <v/>
      </c>
      <c r="D36" s="149" t="str">
        <f t="shared" si="8"/>
        <v/>
      </c>
      <c r="E36" s="150" t="str">
        <f t="shared" si="9"/>
        <v/>
      </c>
      <c r="F36" s="151" t="str">
        <f t="shared" si="10"/>
        <v/>
      </c>
      <c r="G36" s="152" t="str">
        <f t="shared" si="11"/>
        <v/>
      </c>
      <c r="H36" s="152" t="str">
        <f t="shared" si="12"/>
        <v/>
      </c>
    </row>
    <row r="37" spans="1:8">
      <c r="A37" s="191" t="str">
        <f>IF(B37="","",ROW()-1)</f>
        <v/>
      </c>
      <c r="B37" s="179"/>
      <c r="C37" s="180" t="str">
        <f>IF(B37="","",INDEX(NOM,MATCH($B37,Dossard,0)))</f>
        <v/>
      </c>
      <c r="D37" s="181" t="str">
        <f>IF(B37="","",INDEX(PRENOM,MATCH($B37,Dossard,0)))</f>
        <v/>
      </c>
      <c r="E37" s="182" t="str">
        <f>IF(B37="","",INDEX(Classe,MATCH($B37,Dossard,0)))</f>
        <v/>
      </c>
      <c r="F37" s="183" t="str">
        <f>IF(B37="","",INDEX(Catégorie,MATCH($B37,Dossard,0)))</f>
        <v/>
      </c>
      <c r="G37" s="184" t="str">
        <f>IF(B37="","",INDEX(Sexe,MATCH($B37,Dossard,0)))</f>
        <v/>
      </c>
      <c r="H37" s="184" t="str">
        <f>IF(B37="","",INDEX(Cat,MATCH($B37,Dossard,0)))</f>
        <v/>
      </c>
    </row>
    <row r="38" spans="1:8">
      <c r="A38" s="191" t="str">
        <f>IF(B38="","",ROW()-1)</f>
        <v/>
      </c>
      <c r="B38" s="179"/>
      <c r="C38" s="180" t="str">
        <f>IF(B38="","",INDEX(NOM,MATCH($B38,Dossard,0)))</f>
        <v/>
      </c>
      <c r="D38" s="181" t="str">
        <f>IF(B38="","",INDEX(PRENOM,MATCH($B38,Dossard,0)))</f>
        <v/>
      </c>
      <c r="E38" s="182" t="str">
        <f>IF(B38="","",INDEX(Classe,MATCH($B38,Dossard,0)))</f>
        <v/>
      </c>
      <c r="F38" s="183" t="str">
        <f>IF(B38="","",INDEX(Catégorie,MATCH($B38,Dossard,0)))</f>
        <v/>
      </c>
      <c r="G38" s="184" t="str">
        <f>IF(B38="","",INDEX(Sexe,MATCH($B38,Dossard,0)))</f>
        <v/>
      </c>
      <c r="H38" s="184" t="str">
        <f>IF(B38="","",INDEX(Cat,MATCH($B38,Dossard,0)))</f>
        <v/>
      </c>
    </row>
    <row r="39" spans="1:8">
      <c r="A39" s="191" t="str">
        <f>IF(B39="","",ROW()-1)</f>
        <v/>
      </c>
      <c r="B39" s="179"/>
      <c r="C39" s="180" t="str">
        <f>IF(B39="","",INDEX(NOM,MATCH($B39,Dossard,0)))</f>
        <v/>
      </c>
      <c r="D39" s="181" t="str">
        <f>IF(B39="","",INDEX(PRENOM,MATCH($B39,Dossard,0)))</f>
        <v/>
      </c>
      <c r="E39" s="182" t="str">
        <f>IF(B39="","",INDEX(Classe,MATCH($B39,Dossard,0)))</f>
        <v/>
      </c>
      <c r="F39" s="183" t="str">
        <f>IF(B39="","",INDEX(Catégorie,MATCH($B39,Dossard,0)))</f>
        <v/>
      </c>
      <c r="G39" s="184" t="str">
        <f>IF(B39="","",INDEX(Sexe,MATCH($B39,Dossard,0)))</f>
        <v/>
      </c>
      <c r="H39" s="184" t="str">
        <f>IF(B39="","",INDEX(Cat,MATCH($B39,Dossard,0)))</f>
        <v/>
      </c>
    </row>
    <row r="40" spans="1:8">
      <c r="A40" s="126"/>
      <c r="B40" s="165"/>
      <c r="C40" s="44"/>
      <c r="D40" s="45"/>
      <c r="E40" s="46"/>
      <c r="F40" s="47"/>
      <c r="G40" s="48"/>
      <c r="H40" s="48"/>
    </row>
    <row r="41" spans="1:8">
      <c r="A41" s="126"/>
      <c r="B41" s="165"/>
      <c r="C41" s="44"/>
      <c r="D41" s="45"/>
      <c r="E41" s="46"/>
      <c r="F41" s="47"/>
      <c r="G41" s="48"/>
      <c r="H41" s="48"/>
    </row>
    <row r="42" spans="1:8">
      <c r="A42" s="126"/>
      <c r="B42" s="165"/>
      <c r="C42" s="44"/>
      <c r="D42" s="45"/>
      <c r="E42" s="46"/>
      <c r="F42" s="47"/>
      <c r="G42" s="48"/>
      <c r="H42" s="48"/>
    </row>
    <row r="43" spans="1:8">
      <c r="A43" s="126"/>
      <c r="B43" s="165"/>
      <c r="C43" s="44"/>
      <c r="D43" s="45"/>
      <c r="E43" s="46"/>
      <c r="F43" s="47"/>
      <c r="G43" s="48"/>
      <c r="H43" s="48"/>
    </row>
    <row r="44" spans="1:8">
      <c r="A44" s="126"/>
      <c r="B44" s="165"/>
      <c r="C44" s="44"/>
      <c r="D44" s="45"/>
      <c r="E44" s="46"/>
      <c r="F44" s="47"/>
      <c r="G44" s="48"/>
      <c r="H44" s="48"/>
    </row>
    <row r="45" spans="1:8">
      <c r="A45" s="126"/>
      <c r="B45" s="165"/>
      <c r="C45" s="44"/>
      <c r="D45" s="45"/>
      <c r="E45" s="46"/>
      <c r="F45" s="47"/>
      <c r="G45" s="48"/>
      <c r="H45" s="48"/>
    </row>
    <row r="46" spans="1:8">
      <c r="A46" s="126"/>
      <c r="B46" s="165"/>
      <c r="C46" s="44"/>
      <c r="D46" s="45"/>
      <c r="E46" s="46"/>
      <c r="F46" s="47"/>
      <c r="G46" s="48"/>
      <c r="H46" s="48"/>
    </row>
    <row r="47" spans="1:8">
      <c r="A47" s="126"/>
      <c r="B47" s="165"/>
      <c r="C47" s="44"/>
      <c r="D47" s="45"/>
      <c r="E47" s="46"/>
      <c r="F47" s="47"/>
      <c r="G47" s="48"/>
      <c r="H47" s="48"/>
    </row>
    <row r="48" spans="1:8">
      <c r="A48" s="126"/>
      <c r="B48" s="165"/>
      <c r="C48" s="44"/>
      <c r="D48" s="45"/>
      <c r="E48" s="46"/>
      <c r="F48" s="47"/>
      <c r="G48" s="48"/>
      <c r="H48" s="48"/>
    </row>
    <row r="49" spans="1:8">
      <c r="A49" s="126"/>
      <c r="B49" s="165"/>
      <c r="C49" s="44"/>
      <c r="D49" s="45"/>
      <c r="E49" s="46"/>
      <c r="F49" s="47"/>
      <c r="G49" s="48"/>
      <c r="H49" s="48"/>
    </row>
    <row r="50" spans="1:8">
      <c r="A50" s="126"/>
      <c r="B50" s="165"/>
      <c r="C50" s="44"/>
      <c r="D50" s="45"/>
      <c r="E50" s="46"/>
      <c r="F50" s="47"/>
      <c r="G50" s="48"/>
      <c r="H50" s="48"/>
    </row>
    <row r="51" spans="1:8">
      <c r="A51" s="126"/>
      <c r="B51" s="165"/>
      <c r="C51" s="44"/>
      <c r="D51" s="45"/>
      <c r="E51" s="46"/>
      <c r="F51" s="47"/>
      <c r="G51" s="48"/>
      <c r="H51" s="48"/>
    </row>
    <row r="52" spans="1:8">
      <c r="A52" s="126"/>
      <c r="B52" s="165"/>
      <c r="C52" s="44"/>
      <c r="D52" s="45"/>
      <c r="E52" s="46"/>
      <c r="F52" s="47"/>
      <c r="G52" s="48"/>
      <c r="H52" s="48"/>
    </row>
    <row r="53" spans="1:8">
      <c r="A53" s="126"/>
      <c r="B53" s="165"/>
      <c r="C53" s="44"/>
      <c r="D53" s="45"/>
      <c r="E53" s="46"/>
      <c r="F53" s="47"/>
      <c r="G53" s="48"/>
      <c r="H53" s="48"/>
    </row>
    <row r="54" spans="1:8">
      <c r="A54" s="126"/>
      <c r="B54" s="165"/>
      <c r="C54" s="44"/>
      <c r="D54" s="45"/>
      <c r="E54" s="46"/>
      <c r="F54" s="47"/>
      <c r="G54" s="48"/>
      <c r="H54" s="48"/>
    </row>
    <row r="55" spans="1:8">
      <c r="A55" s="126"/>
      <c r="B55" s="165"/>
      <c r="C55" s="44"/>
      <c r="D55" s="45"/>
      <c r="E55" s="46"/>
      <c r="F55" s="47"/>
      <c r="G55" s="48"/>
      <c r="H55" s="48"/>
    </row>
    <row r="56" spans="1:8">
      <c r="A56" s="126"/>
      <c r="B56" s="165"/>
      <c r="C56" s="44"/>
      <c r="D56" s="45"/>
      <c r="E56" s="46"/>
      <c r="F56" s="47"/>
      <c r="G56" s="48"/>
      <c r="H56" s="48"/>
    </row>
    <row r="57" spans="1:8">
      <c r="A57" s="126"/>
      <c r="B57" s="165"/>
      <c r="C57" s="44"/>
      <c r="D57" s="45"/>
      <c r="E57" s="46"/>
      <c r="F57" s="47"/>
      <c r="G57" s="48"/>
      <c r="H57" s="48"/>
    </row>
    <row r="58" spans="1:8">
      <c r="A58" s="126"/>
      <c r="B58" s="165"/>
      <c r="C58" s="44"/>
      <c r="D58" s="45"/>
      <c r="E58" s="46"/>
      <c r="F58" s="47"/>
      <c r="G58" s="48"/>
      <c r="H58" s="48"/>
    </row>
    <row r="59" spans="1:8">
      <c r="A59" s="126"/>
      <c r="B59" s="165"/>
      <c r="C59" s="44"/>
      <c r="D59" s="45"/>
      <c r="E59" s="46"/>
      <c r="F59" s="47"/>
      <c r="G59" s="48"/>
      <c r="H59" s="48"/>
    </row>
    <row r="60" spans="1:8">
      <c r="A60" s="126"/>
      <c r="B60" s="165"/>
      <c r="C60" s="44"/>
      <c r="D60" s="45"/>
      <c r="E60" s="46"/>
      <c r="F60" s="47"/>
      <c r="G60" s="48"/>
      <c r="H60" s="48"/>
    </row>
    <row r="61" spans="1:8">
      <c r="A61" s="126"/>
      <c r="B61" s="165"/>
      <c r="C61" s="44"/>
      <c r="D61" s="45"/>
      <c r="E61" s="46"/>
      <c r="F61" s="47"/>
      <c r="G61" s="48"/>
      <c r="H61" s="48"/>
    </row>
    <row r="62" spans="1:8">
      <c r="A62" s="126"/>
      <c r="B62" s="165"/>
      <c r="C62" s="44"/>
      <c r="D62" s="45"/>
      <c r="E62" s="46"/>
      <c r="F62" s="47"/>
      <c r="G62" s="48"/>
      <c r="H62" s="48"/>
    </row>
    <row r="63" spans="1:8">
      <c r="A63" s="126"/>
      <c r="B63" s="165"/>
      <c r="C63" s="44"/>
      <c r="D63" s="45"/>
      <c r="E63" s="46"/>
      <c r="F63" s="47"/>
      <c r="G63" s="48"/>
      <c r="H63" s="48"/>
    </row>
    <row r="64" spans="1:8">
      <c r="A64" s="126"/>
      <c r="B64" s="165"/>
      <c r="C64" s="44"/>
      <c r="D64" s="45"/>
      <c r="E64" s="46"/>
      <c r="F64" s="47"/>
      <c r="G64" s="48"/>
      <c r="H64" s="48"/>
    </row>
    <row r="65" spans="1:8">
      <c r="A65" s="126"/>
      <c r="B65" s="165"/>
      <c r="C65" s="44"/>
      <c r="D65" s="45"/>
      <c r="E65" s="46"/>
      <c r="F65" s="47"/>
      <c r="G65" s="48"/>
      <c r="H65" s="48"/>
    </row>
    <row r="66" spans="1:8">
      <c r="A66" s="126"/>
      <c r="B66" s="165"/>
      <c r="C66" s="44"/>
      <c r="D66" s="45"/>
      <c r="E66" s="46"/>
      <c r="F66" s="47"/>
      <c r="G66" s="48"/>
      <c r="H66" s="48"/>
    </row>
    <row r="67" spans="1:8">
      <c r="A67" s="126"/>
      <c r="B67" s="165"/>
      <c r="C67" s="44"/>
      <c r="D67" s="45"/>
      <c r="E67" s="46"/>
      <c r="F67" s="47"/>
      <c r="G67" s="48"/>
      <c r="H67" s="48"/>
    </row>
    <row r="68" spans="1:8">
      <c r="A68" s="126"/>
      <c r="B68" s="165"/>
      <c r="C68" s="44"/>
      <c r="D68" s="45"/>
      <c r="E68" s="46"/>
      <c r="F68" s="47"/>
      <c r="G68" s="48"/>
      <c r="H68" s="48"/>
    </row>
    <row r="69" spans="1:8">
      <c r="A69" s="126"/>
      <c r="B69" s="165"/>
      <c r="C69" s="44"/>
      <c r="D69" s="45"/>
      <c r="E69" s="46"/>
      <c r="F69" s="47"/>
      <c r="G69" s="48"/>
      <c r="H69" s="48"/>
    </row>
    <row r="70" spans="1:8">
      <c r="A70" s="126"/>
      <c r="B70" s="165"/>
      <c r="C70" s="44"/>
      <c r="D70" s="45"/>
      <c r="E70" s="46"/>
      <c r="F70" s="47"/>
      <c r="G70" s="48"/>
      <c r="H70" s="48"/>
    </row>
    <row r="71" spans="1:8">
      <c r="A71" s="126"/>
      <c r="B71" s="165"/>
      <c r="C71" s="44"/>
      <c r="D71" s="45"/>
      <c r="E71" s="46"/>
      <c r="F71" s="47"/>
      <c r="G71" s="48"/>
      <c r="H71" s="48"/>
    </row>
    <row r="72" spans="1:8">
      <c r="A72" s="126"/>
      <c r="B72" s="165"/>
      <c r="C72" s="44"/>
      <c r="D72" s="45"/>
      <c r="E72" s="46"/>
      <c r="F72" s="47"/>
      <c r="G72" s="48"/>
      <c r="H72" s="48"/>
    </row>
    <row r="73" spans="1:8">
      <c r="A73" s="126"/>
      <c r="B73" s="165"/>
      <c r="C73" s="44"/>
      <c r="D73" s="45"/>
      <c r="E73" s="46"/>
      <c r="F73" s="47"/>
      <c r="G73" s="48"/>
      <c r="H73" s="48"/>
    </row>
    <row r="74" spans="1:8">
      <c r="A74" s="126"/>
      <c r="B74" s="165"/>
      <c r="C74" s="44"/>
      <c r="D74" s="45"/>
      <c r="E74" s="46"/>
      <c r="F74" s="47"/>
      <c r="G74" s="48"/>
      <c r="H74" s="48"/>
    </row>
    <row r="75" spans="1:8">
      <c r="A75" s="126"/>
      <c r="B75" s="165"/>
      <c r="C75" s="44"/>
      <c r="D75" s="45"/>
      <c r="E75" s="46"/>
      <c r="F75" s="47"/>
      <c r="G75" s="48"/>
      <c r="H75" s="48"/>
    </row>
    <row r="76" spans="1:8">
      <c r="A76" s="126"/>
      <c r="B76" s="165"/>
      <c r="C76" s="44"/>
      <c r="D76" s="45"/>
      <c r="E76" s="46"/>
      <c r="F76" s="47"/>
      <c r="G76" s="48"/>
      <c r="H76" s="48"/>
    </row>
    <row r="77" spans="1:8">
      <c r="A77" s="126"/>
      <c r="B77" s="165"/>
      <c r="C77" s="44"/>
      <c r="D77" s="45"/>
      <c r="E77" s="46"/>
      <c r="F77" s="47"/>
      <c r="G77" s="48"/>
      <c r="H77" s="48"/>
    </row>
    <row r="78" spans="1:8">
      <c r="A78" s="126"/>
      <c r="B78" s="165"/>
      <c r="C78" s="44"/>
      <c r="D78" s="45"/>
      <c r="E78" s="46"/>
      <c r="F78" s="47"/>
      <c r="G78" s="48"/>
      <c r="H78" s="48"/>
    </row>
    <row r="79" spans="1:8">
      <c r="A79" s="126"/>
      <c r="B79" s="165"/>
      <c r="C79" s="44"/>
      <c r="D79" s="45"/>
      <c r="E79" s="46"/>
      <c r="F79" s="47"/>
      <c r="G79" s="48"/>
      <c r="H79" s="48"/>
    </row>
    <row r="80" spans="1:8">
      <c r="A80" s="126"/>
      <c r="B80" s="165"/>
      <c r="C80" s="44"/>
      <c r="D80" s="45"/>
      <c r="E80" s="46"/>
      <c r="F80" s="47"/>
      <c r="G80" s="48"/>
      <c r="H80" s="48"/>
    </row>
    <row r="81" spans="1:8">
      <c r="A81" s="126"/>
      <c r="B81" s="165"/>
      <c r="C81" s="44"/>
      <c r="D81" s="45"/>
      <c r="E81" s="46"/>
      <c r="F81" s="47"/>
      <c r="G81" s="48"/>
      <c r="H81" s="48"/>
    </row>
    <row r="82" spans="1:8">
      <c r="A82" s="126"/>
      <c r="B82" s="165"/>
      <c r="C82" s="44"/>
      <c r="D82" s="45"/>
      <c r="E82" s="46"/>
      <c r="F82" s="47"/>
      <c r="G82" s="48"/>
      <c r="H82" s="48"/>
    </row>
    <row r="83" spans="1:8">
      <c r="A83" s="126"/>
      <c r="B83" s="165"/>
      <c r="C83" s="44"/>
      <c r="D83" s="45"/>
      <c r="E83" s="46"/>
      <c r="F83" s="47"/>
      <c r="G83" s="48"/>
      <c r="H83" s="48"/>
    </row>
    <row r="84" spans="1:8">
      <c r="A84" s="126"/>
      <c r="B84" s="165"/>
      <c r="C84" s="44"/>
      <c r="D84" s="45"/>
      <c r="E84" s="46"/>
      <c r="F84" s="47"/>
      <c r="G84" s="48"/>
      <c r="H84" s="48"/>
    </row>
    <row r="85" spans="1:8">
      <c r="A85" s="126"/>
      <c r="B85" s="165"/>
      <c r="C85" s="44"/>
      <c r="D85" s="45"/>
      <c r="E85" s="46"/>
      <c r="F85" s="47"/>
      <c r="G85" s="48"/>
      <c r="H85" s="48"/>
    </row>
    <row r="86" spans="1:8">
      <c r="A86" s="126"/>
      <c r="B86" s="165"/>
      <c r="C86" s="44"/>
      <c r="D86" s="45"/>
      <c r="E86" s="46"/>
      <c r="F86" s="47"/>
      <c r="G86" s="48"/>
      <c r="H86" s="48"/>
    </row>
    <row r="87" spans="1:8">
      <c r="A87" s="126"/>
      <c r="B87" s="165"/>
      <c r="C87" s="44"/>
      <c r="D87" s="45"/>
      <c r="E87" s="46"/>
      <c r="F87" s="47"/>
      <c r="G87" s="48"/>
      <c r="H87" s="48"/>
    </row>
    <row r="88" spans="1:8">
      <c r="A88" s="126"/>
      <c r="B88" s="165"/>
      <c r="C88" s="44"/>
      <c r="D88" s="45"/>
      <c r="E88" s="46"/>
      <c r="F88" s="47"/>
      <c r="G88" s="48"/>
      <c r="H88" s="48"/>
    </row>
    <row r="89" spans="1:8">
      <c r="A89" s="126"/>
      <c r="B89" s="165"/>
      <c r="C89" s="44"/>
      <c r="D89" s="45"/>
      <c r="E89" s="46"/>
      <c r="F89" s="47"/>
      <c r="G89" s="48"/>
      <c r="H89" s="48"/>
    </row>
    <row r="90" spans="1:8">
      <c r="A90" s="126"/>
      <c r="B90" s="165"/>
      <c r="C90" s="44"/>
      <c r="D90" s="45"/>
      <c r="E90" s="46"/>
      <c r="F90" s="47"/>
      <c r="G90" s="48"/>
      <c r="H90" s="48"/>
    </row>
    <row r="91" spans="1:8">
      <c r="A91" s="126"/>
      <c r="B91" s="165"/>
      <c r="C91" s="44"/>
      <c r="D91" s="45"/>
      <c r="E91" s="46"/>
      <c r="F91" s="47"/>
      <c r="G91" s="48"/>
      <c r="H91" s="48"/>
    </row>
    <row r="92" spans="1:8">
      <c r="A92" s="126"/>
      <c r="B92" s="165"/>
      <c r="C92" s="44"/>
      <c r="D92" s="45"/>
      <c r="E92" s="46"/>
      <c r="F92" s="47"/>
      <c r="G92" s="48"/>
      <c r="H92" s="48"/>
    </row>
    <row r="93" spans="1:8">
      <c r="A93" s="126"/>
      <c r="B93" s="165"/>
      <c r="C93" s="44"/>
      <c r="D93" s="45"/>
      <c r="E93" s="46"/>
      <c r="F93" s="47"/>
      <c r="G93" s="48"/>
      <c r="H93" s="48"/>
    </row>
    <row r="94" spans="1:8">
      <c r="A94" s="126"/>
      <c r="B94" s="165"/>
      <c r="C94" s="44"/>
      <c r="D94" s="45"/>
      <c r="E94" s="46"/>
      <c r="F94" s="47"/>
      <c r="G94" s="48"/>
      <c r="H94" s="48"/>
    </row>
    <row r="95" spans="1:8">
      <c r="A95" s="126"/>
      <c r="B95" s="165"/>
      <c r="C95" s="44"/>
      <c r="D95" s="45"/>
      <c r="E95" s="46"/>
      <c r="F95" s="47"/>
      <c r="G95" s="48"/>
      <c r="H95" s="48"/>
    </row>
    <row r="96" spans="1:8">
      <c r="A96" s="126"/>
      <c r="B96" s="165"/>
      <c r="C96" s="44"/>
      <c r="D96" s="45"/>
      <c r="E96" s="46"/>
      <c r="F96" s="47"/>
      <c r="G96" s="48"/>
      <c r="H96" s="48"/>
    </row>
    <row r="97" spans="1:8">
      <c r="A97" s="126"/>
      <c r="B97" s="165"/>
      <c r="C97" s="44"/>
      <c r="D97" s="45"/>
      <c r="E97" s="46"/>
      <c r="F97" s="47"/>
      <c r="G97" s="48"/>
      <c r="H97" s="48"/>
    </row>
    <row r="98" spans="1:8">
      <c r="A98" s="126"/>
      <c r="B98" s="165"/>
      <c r="C98" s="44"/>
      <c r="D98" s="45"/>
      <c r="E98" s="46"/>
      <c r="F98" s="47"/>
      <c r="G98" s="48"/>
      <c r="H98" s="48"/>
    </row>
    <row r="99" spans="1:8">
      <c r="A99" s="126"/>
      <c r="B99" s="165"/>
      <c r="C99" s="44"/>
      <c r="D99" s="45"/>
      <c r="E99" s="46"/>
      <c r="F99" s="47"/>
      <c r="G99" s="48"/>
      <c r="H99" s="48"/>
    </row>
    <row r="100" spans="1:8">
      <c r="A100" s="126"/>
      <c r="B100" s="165"/>
      <c r="C100" s="44"/>
      <c r="D100" s="45"/>
      <c r="E100" s="46"/>
      <c r="F100" s="47"/>
      <c r="G100" s="48"/>
      <c r="H100" s="48"/>
    </row>
    <row r="101" spans="1:8">
      <c r="A101" s="126"/>
      <c r="B101" s="165"/>
      <c r="C101" s="44"/>
      <c r="D101" s="45"/>
      <c r="E101" s="46"/>
      <c r="F101" s="47"/>
      <c r="G101" s="48"/>
      <c r="H101" s="48"/>
    </row>
    <row r="102" spans="1:8">
      <c r="A102" s="126"/>
      <c r="B102" s="165"/>
      <c r="C102" s="44"/>
      <c r="D102" s="45"/>
      <c r="E102" s="46"/>
      <c r="F102" s="47"/>
      <c r="G102" s="48"/>
      <c r="H102" s="48"/>
    </row>
    <row r="103" spans="1:8">
      <c r="A103" s="126"/>
      <c r="B103" s="165"/>
      <c r="C103" s="44"/>
      <c r="D103" s="45"/>
      <c r="E103" s="46"/>
      <c r="F103" s="47"/>
      <c r="G103" s="48"/>
      <c r="H103" s="48"/>
    </row>
    <row r="104" spans="1:8">
      <c r="A104" s="126"/>
      <c r="B104" s="165"/>
      <c r="C104" s="44"/>
      <c r="D104" s="45"/>
      <c r="E104" s="46"/>
      <c r="F104" s="47"/>
      <c r="G104" s="48"/>
      <c r="H104" s="48"/>
    </row>
    <row r="105" spans="1:8">
      <c r="A105" s="126"/>
      <c r="B105" s="165"/>
      <c r="C105" s="44"/>
      <c r="D105" s="45"/>
      <c r="E105" s="46"/>
      <c r="F105" s="47"/>
      <c r="G105" s="48"/>
      <c r="H105" s="48"/>
    </row>
  </sheetData>
  <mergeCells count="9">
    <mergeCell ref="J9:K9"/>
    <mergeCell ref="Q9:R9"/>
    <mergeCell ref="T9:U9"/>
    <mergeCell ref="J19:K19"/>
    <mergeCell ref="J29:K29"/>
    <mergeCell ref="Q29:R29"/>
    <mergeCell ref="Q19:R19"/>
    <mergeCell ref="T19:U19"/>
    <mergeCell ref="T29:U29"/>
  </mergeCells>
  <conditionalFormatting sqref="B1:B1048576">
    <cfRule type="duplicateValues" dxfId="27" priority="3"/>
  </conditionalFormatting>
  <conditionalFormatting sqref="B2:B27">
    <cfRule type="duplicateValues" dxfId="26" priority="2"/>
  </conditionalFormatting>
  <conditionalFormatting sqref="B2:B28">
    <cfRule type="duplicateValues" dxfId="25" priority="1"/>
  </conditionalFormatting>
  <printOptions horizontalCentered="1"/>
  <pageMargins left="0.11811023622047245" right="0.31496062992125984" top="0.94488188976377963" bottom="0.74803149606299213" header="0.31496062992125984" footer="0.31496062992125984"/>
  <pageSetup orientation="portrait" horizontalDpi="4294967294" r:id="rId1"/>
  <headerFooter alignWithMargins="0">
    <oddHeader xml:space="preserve">&amp;C&amp;"Arial,Gras"&amp;16CROSS DU DISTRICT ITI
BF1
&amp;R
</oddHeader>
  </headerFooter>
  <legacyDrawing r:id="rId2"/>
  <oleObjects>
    <oleObject progId="MSPhotoEd.3" shapeId="25601" r:id="rId3"/>
    <oleObject progId="MSPhotoEd.3" shapeId="25602" r:id="rId4"/>
    <oleObject progId="MSPhotoEd.3" shapeId="25603" r:id="rId5"/>
    <oleObject progId="MSPhotoEd.3" shapeId="25604" r:id="rId6"/>
  </oleObjects>
  <tableParts count="1"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 codeName="Feuil18"/>
  <dimension ref="A1:W47"/>
  <sheetViews>
    <sheetView zoomScale="75" workbookViewId="0">
      <selection activeCell="M11" sqref="M11"/>
    </sheetView>
  </sheetViews>
  <sheetFormatPr baseColWidth="10" defaultColWidth="11.42578125" defaultRowHeight="15.75"/>
  <cols>
    <col min="1" max="1" width="7.85546875" style="126" customWidth="1"/>
    <col min="2" max="2" width="10.140625" style="165" customWidth="1"/>
    <col min="3" max="3" width="24.5703125" style="44" customWidth="1"/>
    <col min="4" max="4" width="15.140625" style="45" customWidth="1"/>
    <col min="5" max="5" width="15.28515625" style="46" customWidth="1"/>
    <col min="6" max="6" width="13.5703125" style="364" customWidth="1"/>
    <col min="7" max="7" width="7" style="48" customWidth="1"/>
    <col min="8" max="8" width="6.7109375" style="48" customWidth="1"/>
    <col min="9" max="9" width="1" style="13" customWidth="1"/>
    <col min="10" max="10" width="10.28515625" style="50" customWidth="1"/>
    <col min="11" max="11" width="9.7109375" style="50" customWidth="1"/>
    <col min="12" max="12" width="5.7109375" style="50" bestFit="1" customWidth="1"/>
    <col min="13" max="13" width="8.7109375" style="50" customWidth="1"/>
    <col min="14" max="14" width="9.28515625" style="50" customWidth="1"/>
    <col min="15" max="15" width="5.7109375" style="50" bestFit="1" customWidth="1"/>
    <col min="16" max="16" width="1.28515625" style="50" customWidth="1"/>
    <col min="17" max="17" width="9.28515625" style="50" customWidth="1"/>
    <col min="18" max="18" width="9.42578125" style="50" customWidth="1"/>
    <col min="19" max="19" width="5.7109375" style="50" bestFit="1" customWidth="1"/>
    <col min="20" max="20" width="8.85546875" style="50" customWidth="1"/>
    <col min="21" max="21" width="9.42578125" style="50" customWidth="1"/>
    <col min="22" max="22" width="5.7109375" style="50" bestFit="1" customWidth="1"/>
    <col min="23" max="23" width="11.42578125" style="7" hidden="1" customWidth="1"/>
    <col min="24" max="16384" width="11.42578125" style="7"/>
  </cols>
  <sheetData>
    <row r="1" spans="1:22" s="4" customFormat="1" ht="24.75" customHeight="1" thickBot="1">
      <c r="A1" s="177" t="s">
        <v>13</v>
      </c>
      <c r="B1" s="15" t="s">
        <v>2</v>
      </c>
      <c r="C1" s="2" t="s">
        <v>0</v>
      </c>
      <c r="D1" s="3" t="s">
        <v>1</v>
      </c>
      <c r="E1" s="3" t="s">
        <v>97</v>
      </c>
      <c r="F1" s="359" t="s">
        <v>11</v>
      </c>
      <c r="G1" s="14" t="s">
        <v>17</v>
      </c>
      <c r="H1" s="14" t="s">
        <v>18</v>
      </c>
      <c r="I1" s="12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spans="1:22" s="5" customFormat="1" ht="16.5" thickBot="1">
      <c r="A2" s="78">
        <f t="shared" ref="A2:A30" si="0">IF(B2="","",ROW()-1)</f>
        <v>1</v>
      </c>
      <c r="B2" s="358">
        <v>212</v>
      </c>
      <c r="C2" s="358" t="s">
        <v>163</v>
      </c>
      <c r="D2" s="358" t="s">
        <v>263</v>
      </c>
      <c r="E2" s="358" t="s">
        <v>37</v>
      </c>
      <c r="F2" s="360">
        <v>37824</v>
      </c>
      <c r="G2" s="358" t="s">
        <v>118</v>
      </c>
      <c r="H2" s="66" t="str">
        <f t="shared" ref="H2:H30" si="1">IF(B2="","",INDEX(Cat,MATCH($B2,Dossard,0)))</f>
        <v>BG1</v>
      </c>
      <c r="I2" s="49"/>
      <c r="J2" s="103" t="str">
        <f>'Données '!R2</f>
        <v>PAEA</v>
      </c>
      <c r="K2" s="104"/>
      <c r="L2" s="105"/>
      <c r="M2" s="104"/>
      <c r="N2" s="104"/>
      <c r="O2" s="104"/>
      <c r="P2" s="104"/>
      <c r="Q2" s="103" t="str">
        <f>'Données '!R3</f>
        <v>PAPARA</v>
      </c>
      <c r="R2" s="105"/>
      <c r="S2" s="104"/>
      <c r="T2" s="104"/>
      <c r="U2" s="104"/>
      <c r="V2" s="104"/>
    </row>
    <row r="3" spans="1:22" s="5" customFormat="1" ht="16.5" thickBot="1">
      <c r="A3" s="78">
        <f t="shared" si="0"/>
        <v>2</v>
      </c>
      <c r="B3" s="358">
        <v>321</v>
      </c>
      <c r="C3" s="358" t="s">
        <v>420</v>
      </c>
      <c r="D3" s="358" t="s">
        <v>421</v>
      </c>
      <c r="E3" s="358" t="s">
        <v>88</v>
      </c>
      <c r="F3" s="360">
        <v>37767</v>
      </c>
      <c r="G3" s="358" t="s">
        <v>118</v>
      </c>
      <c r="H3" s="66" t="str">
        <f t="shared" si="1"/>
        <v>BG1</v>
      </c>
      <c r="I3" s="49"/>
      <c r="J3" s="98" t="s">
        <v>3</v>
      </c>
      <c r="K3" s="99" t="s">
        <v>111</v>
      </c>
      <c r="L3" s="100" t="s">
        <v>4</v>
      </c>
      <c r="M3" s="101" t="s">
        <v>14</v>
      </c>
      <c r="N3" s="99" t="s">
        <v>104</v>
      </c>
      <c r="O3" s="100" t="s">
        <v>4</v>
      </c>
      <c r="P3" s="102"/>
      <c r="Q3" s="98" t="s">
        <v>3</v>
      </c>
      <c r="R3" s="99" t="s">
        <v>104</v>
      </c>
      <c r="S3" s="100" t="s">
        <v>4</v>
      </c>
      <c r="T3" s="101" t="s">
        <v>14</v>
      </c>
      <c r="U3" s="99" t="s">
        <v>104</v>
      </c>
      <c r="V3" s="100" t="s">
        <v>4</v>
      </c>
    </row>
    <row r="4" spans="1:22" s="5" customFormat="1" ht="15.6" customHeight="1">
      <c r="A4" s="78">
        <f t="shared" si="0"/>
        <v>3</v>
      </c>
      <c r="B4" s="358">
        <v>216</v>
      </c>
      <c r="C4" s="358" t="s">
        <v>268</v>
      </c>
      <c r="D4" s="358" t="s">
        <v>269</v>
      </c>
      <c r="E4" s="358" t="s">
        <v>37</v>
      </c>
      <c r="F4" s="360">
        <v>37896</v>
      </c>
      <c r="G4" s="358" t="s">
        <v>118</v>
      </c>
      <c r="H4" s="66" t="str">
        <f t="shared" si="1"/>
        <v>BG1</v>
      </c>
      <c r="I4" s="49"/>
      <c r="J4" s="111" t="s">
        <v>5</v>
      </c>
      <c r="K4" s="112">
        <f t="array" aca="1" ref="K4" ca="1">IFERROR(INDEX(B$2:B$175,SMALL(IF((E$2:E$175=J$2),ROW(INDIRECT("1:"&amp;ROWS(B$2:B$175)))),ROWS($4:4))),"")</f>
        <v>503</v>
      </c>
      <c r="L4" s="113">
        <f ca="1">IFERROR(INDEX(A$2:A$175,MATCH(K4,B$2:B$175,0)),1000)</f>
        <v>16</v>
      </c>
      <c r="M4" s="114" t="s">
        <v>5</v>
      </c>
      <c r="N4" s="115">
        <f t="array" aca="1" ref="N4" ca="1">IFERROR(INDEX(B$2:B$175,SMALL(IF((E$2:E$175=J$2),ROW(INDIRECT("1:"&amp;ROWS(B$2:B$175)))),ROWS($4:9))),"")</f>
        <v>504</v>
      </c>
      <c r="O4" s="113">
        <f ca="1">IFERROR(INDEX(A$2:A$175,MATCH(N4,B$2:B$175,0)),1000)</f>
        <v>35</v>
      </c>
      <c r="P4" s="110"/>
      <c r="Q4" s="111" t="s">
        <v>5</v>
      </c>
      <c r="R4" s="112">
        <f t="array" aca="1" ref="R4" ca="1">IFERROR(INDEX(B$2:B$177,SMALL(IF((E$2:E$177=Q$2),ROW(INDIRECT("1:"&amp;ROWS(B$2:B$175)))),ROWS($4:4))),"")</f>
        <v>499</v>
      </c>
      <c r="S4" s="113">
        <f ca="1">IFERROR(INDEX(A$2:A$177,MATCH(R4,B$2:B$177,0)),1000)</f>
        <v>32</v>
      </c>
      <c r="T4" s="114" t="s">
        <v>5</v>
      </c>
      <c r="U4" s="112" t="str">
        <f t="array" aca="1" ref="U4" ca="1">IFERROR(INDEX(B$2:B$175,SMALL(IF((E$2:E$175=Q$2),ROW(INDIRECT("1:"&amp;ROWS(B$2:B$175)))),ROWS($4:9))),"")</f>
        <v/>
      </c>
      <c r="V4" s="113">
        <f ca="1">IFERROR(INDEX(A$2:A$177,MATCH(U4,B$2:B$177,0)),1000)</f>
        <v>1000</v>
      </c>
    </row>
    <row r="5" spans="1:22" s="5" customFormat="1" ht="15.6" customHeight="1">
      <c r="A5" s="78">
        <f t="shared" si="0"/>
        <v>4</v>
      </c>
      <c r="B5" s="358">
        <v>322</v>
      </c>
      <c r="C5" s="358" t="s">
        <v>315</v>
      </c>
      <c r="D5" s="358" t="s">
        <v>422</v>
      </c>
      <c r="E5" s="358" t="s">
        <v>88</v>
      </c>
      <c r="F5" s="360">
        <v>37733</v>
      </c>
      <c r="G5" s="358" t="s">
        <v>118</v>
      </c>
      <c r="H5" s="66" t="str">
        <f t="shared" si="1"/>
        <v>BG1</v>
      </c>
      <c r="I5" s="49"/>
      <c r="J5" s="116" t="s">
        <v>6</v>
      </c>
      <c r="K5" s="117">
        <f t="array" aca="1" ref="K5" ca="1">IFERROR(INDEX(B$2:B$175,SMALL(IF((E$2:E$175=J$2),ROW(INDIRECT("1:"&amp;ROWS(B$2:B$175)))),ROWS($4:5))),"")</f>
        <v>501</v>
      </c>
      <c r="L5" s="118">
        <f ca="1">IFERROR(INDEX(A$2:A$175,MATCH(K5,B$2:B$175,0)),1000)</f>
        <v>25</v>
      </c>
      <c r="M5" s="119" t="s">
        <v>6</v>
      </c>
      <c r="N5" s="115" t="str">
        <f t="array" aca="1" ref="N5" ca="1">IFERROR(INDEX(B$2:B$175,SMALL(IF((E$2:E$175=J$2),ROW(INDIRECT("1:"&amp;ROWS(B$2:B$175)))),ROWS($4:10))),"")</f>
        <v/>
      </c>
      <c r="O5" s="118">
        <f ca="1">IFERROR(INDEX(A$2:A$175,MATCH(N5,B$2:B$175,0)),1000)</f>
        <v>1000</v>
      </c>
      <c r="P5" s="110"/>
      <c r="Q5" s="116" t="s">
        <v>6</v>
      </c>
      <c r="R5" s="112">
        <f t="array" aca="1" ref="R5" ca="1">IFERROR(INDEX(B$2:B$177,SMALL(IF((E$2:E$177=Q$2),ROW(INDIRECT("1:"&amp;ROWS(B$2:B$175)))),ROWS($4:5))),"")</f>
        <v>418</v>
      </c>
      <c r="S5" s="118">
        <f ca="1">IFERROR(INDEX(A$2:A$177,MATCH(R5,B$2:B$177,0)),1000)</f>
        <v>36</v>
      </c>
      <c r="T5" s="119" t="s">
        <v>6</v>
      </c>
      <c r="U5" s="112" t="str">
        <f t="array" aca="1" ref="U5" ca="1">IFERROR(INDEX(B$2:B$175,SMALL(IF((E$2:E$175=Q$2),ROW(INDIRECT("1:"&amp;ROWS(B$2:B$175)))),ROWS($4:10))),"")</f>
        <v/>
      </c>
      <c r="V5" s="118">
        <f ca="1">IFERROR(INDEX(A$2:A$177,MATCH(U5,B$2:B$177,0)),1000)</f>
        <v>1000</v>
      </c>
    </row>
    <row r="6" spans="1:22" s="5" customFormat="1" ht="15.6" customHeight="1">
      <c r="A6" s="78">
        <f t="shared" si="0"/>
        <v>5</v>
      </c>
      <c r="B6" s="358">
        <v>315</v>
      </c>
      <c r="C6" s="358" t="s">
        <v>188</v>
      </c>
      <c r="D6" s="358" t="s">
        <v>724</v>
      </c>
      <c r="E6" s="358" t="s">
        <v>88</v>
      </c>
      <c r="F6" s="360">
        <v>37827</v>
      </c>
      <c r="G6" s="358" t="s">
        <v>118</v>
      </c>
      <c r="H6" s="66" t="str">
        <f t="shared" si="1"/>
        <v>BG1</v>
      </c>
      <c r="I6" s="49"/>
      <c r="J6" s="116" t="s">
        <v>7</v>
      </c>
      <c r="K6" s="117">
        <f t="array" aca="1" ref="K6" ca="1">IFERROR(INDEX(B$2:B$175,SMALL(IF((E$2:E$175=J$2),ROW(INDIRECT("1:"&amp;ROWS(B$2:B$175)))),ROWS($4:6))),"")</f>
        <v>502</v>
      </c>
      <c r="L6" s="118">
        <f ca="1">IFERROR(INDEX(A$2:A$175,MATCH(K6,B$2:B$175,0)),1000)</f>
        <v>26</v>
      </c>
      <c r="M6" s="119" t="s">
        <v>7</v>
      </c>
      <c r="N6" s="115" t="str">
        <f t="array" aca="1" ref="N6" ca="1">IFERROR(INDEX(B$2:B$175,SMALL(IF((E$2:E$175=J$2),ROW(INDIRECT("1:"&amp;ROWS(B$2:B$175)))),ROWS($4:11))),"")</f>
        <v/>
      </c>
      <c r="O6" s="118">
        <f ca="1">IFERROR(INDEX(A$2:A$175,MATCH(N6,B$2:B$175,0)),1000)</f>
        <v>1000</v>
      </c>
      <c r="P6" s="110"/>
      <c r="Q6" s="116" t="s">
        <v>7</v>
      </c>
      <c r="R6" s="112">
        <f t="array" aca="1" ref="R6" ca="1">IFERROR(INDEX(B$2:B$177,SMALL(IF((E$2:E$177=Q$2),ROW(INDIRECT("1:"&amp;ROWS(B$2:B$175)))),ROWS($4:6))),"")</f>
        <v>416</v>
      </c>
      <c r="S6" s="118">
        <f ca="1">IFERROR(INDEX(A$2:A$177,MATCH(R6,B$2:B$177,0)),1000)</f>
        <v>38</v>
      </c>
      <c r="T6" s="119" t="s">
        <v>7</v>
      </c>
      <c r="U6" s="112" t="str">
        <f t="array" aca="1" ref="U6" ca="1">IFERROR(INDEX(B$2:B$175,SMALL(IF((E$2:E$175=Q$2),ROW(INDIRECT("1:"&amp;ROWS(B$2:B$175)))),ROWS($4:11))),"")</f>
        <v/>
      </c>
      <c r="V6" s="118">
        <f ca="1">IFERROR(INDEX(A$2:A$177,MATCH(U6,B$2:B$177,0)),1000)</f>
        <v>1000</v>
      </c>
    </row>
    <row r="7" spans="1:22" s="5" customFormat="1" ht="15.6" customHeight="1">
      <c r="A7" s="78">
        <f t="shared" si="0"/>
        <v>6</v>
      </c>
      <c r="B7" s="358">
        <v>213</v>
      </c>
      <c r="C7" s="358" t="s">
        <v>188</v>
      </c>
      <c r="D7" s="358" t="s">
        <v>264</v>
      </c>
      <c r="E7" s="358" t="s">
        <v>37</v>
      </c>
      <c r="F7" s="360">
        <v>37757</v>
      </c>
      <c r="G7" s="358" t="s">
        <v>118</v>
      </c>
      <c r="H7" s="66" t="str">
        <f t="shared" si="1"/>
        <v>BG1</v>
      </c>
      <c r="I7" s="49"/>
      <c r="J7" s="116" t="s">
        <v>8</v>
      </c>
      <c r="K7" s="117">
        <f t="array" aca="1" ref="K7" ca="1">IFERROR(INDEX(B$2:B$175,SMALL(IF((E$2:E$175=J$2),ROW(INDIRECT("1:"&amp;ROWS(B$2:B$175)))),ROWS($4:7))),"")</f>
        <v>505</v>
      </c>
      <c r="L7" s="118">
        <f ca="1">IFERROR(INDEX(A$2:A$175,MATCH(K7,B$2:B$175,0)),1000)</f>
        <v>31</v>
      </c>
      <c r="M7" s="119" t="s">
        <v>8</v>
      </c>
      <c r="N7" s="115" t="str">
        <f t="array" aca="1" ref="N7" ca="1">IFERROR(INDEX(B$2:B$175,SMALL(IF((E$2:E$175=J$2),ROW(INDIRECT("1:"&amp;ROWS(B$2:B$175)))),ROWS($4:12))),"")</f>
        <v/>
      </c>
      <c r="O7" s="118">
        <f ca="1">IFERROR(INDEX(A$2:A$175,MATCH(N7,B$2:B$175,0)),1000)</f>
        <v>1000</v>
      </c>
      <c r="P7" s="110"/>
      <c r="Q7" s="116" t="s">
        <v>8</v>
      </c>
      <c r="R7" s="112" t="str">
        <f t="array" aca="1" ref="R7" ca="1">IFERROR(INDEX(B$2:B$177,SMALL(IF((E$2:E$177=Q$2),ROW(INDIRECT("1:"&amp;ROWS(B$2:B$175)))),ROWS($4:7))),"")</f>
        <v/>
      </c>
      <c r="S7" s="118">
        <f ca="1">IFERROR(INDEX(A$2:A$177,MATCH(R7,B$2:B$177,0)),1000)</f>
        <v>1000</v>
      </c>
      <c r="T7" s="119" t="s">
        <v>8</v>
      </c>
      <c r="U7" s="112" t="str">
        <f t="array" aca="1" ref="U7" ca="1">IFERROR(INDEX(B$2:B$175,SMALL(IF((E$2:E$175=Q$2),ROW(INDIRECT("1:"&amp;ROWS(B$2:B$175)))),ROWS($4:12))),"")</f>
        <v/>
      </c>
      <c r="V7" s="118">
        <f ca="1">IFERROR(INDEX(A$2:A$177,MATCH(U7,B$2:B$177,0)),1000)</f>
        <v>1000</v>
      </c>
    </row>
    <row r="8" spans="1:22" s="5" customFormat="1" ht="16.5" thickBot="1">
      <c r="A8" s="78">
        <f t="shared" si="0"/>
        <v>7</v>
      </c>
      <c r="B8" s="358">
        <v>100</v>
      </c>
      <c r="C8" s="358" t="s">
        <v>200</v>
      </c>
      <c r="D8" s="358" t="s">
        <v>201</v>
      </c>
      <c r="E8" s="358" t="s">
        <v>36</v>
      </c>
      <c r="F8" s="360">
        <v>37759</v>
      </c>
      <c r="G8" s="358" t="s">
        <v>118</v>
      </c>
      <c r="H8" s="66" t="str">
        <f t="shared" si="1"/>
        <v>BG1</v>
      </c>
      <c r="I8" s="49"/>
      <c r="J8" s="120" t="s">
        <v>9</v>
      </c>
      <c r="K8" s="121">
        <f t="array" aca="1" ref="K8" ca="1">IFERROR(INDEX(B$2:B$175,SMALL(IF((E$2:E$175=J$2),ROW(INDIRECT("1:"&amp;ROWS(B$2:B$175)))),ROWS($4:8))),"")</f>
        <v>500</v>
      </c>
      <c r="L8" s="122">
        <f ca="1">IFERROR(INDEX(A$2:A$175,MATCH(K8,B$2:B$175,0)),1000)</f>
        <v>33</v>
      </c>
      <c r="M8" s="123" t="s">
        <v>9</v>
      </c>
      <c r="N8" s="115" t="str">
        <f t="array" aca="1" ref="N8" ca="1">IFERROR(INDEX(B$2:B$175,SMALL(IF((E$2:E$175=J$2),ROW(INDIRECT("1:"&amp;ROWS(B$2:B$175)))),ROWS($4:13))),"")</f>
        <v/>
      </c>
      <c r="O8" s="122">
        <f ca="1">IFERROR(INDEX(A$2:A$175,MATCH(N8,B$2:B$175,0)),1000)</f>
        <v>1000</v>
      </c>
      <c r="P8" s="110"/>
      <c r="Q8" s="120" t="s">
        <v>9</v>
      </c>
      <c r="R8" s="112" t="str">
        <f t="array" aca="1" ref="R8" ca="1">IFERROR(INDEX(B$2:B$177,SMALL(IF((E$2:E$177=Q$2),ROW(INDIRECT("1:"&amp;ROWS(B$2:B$175)))),ROWS($4:8))),"")</f>
        <v/>
      </c>
      <c r="S8" s="122">
        <f ca="1">IFERROR(INDEX(A$2:A$177,MATCH(R8,B$2:B$177,0)),1000)</f>
        <v>1000</v>
      </c>
      <c r="T8" s="123" t="s">
        <v>9</v>
      </c>
      <c r="U8" s="112" t="str">
        <f t="array" aca="1" ref="U8" ca="1">IFERROR(INDEX(B$2:B$175,SMALL(IF((E$2:E$175=Q$2),ROW(INDIRECT("1:"&amp;ROWS(B$2:B$175)))),ROWS($4:13))),"")</f>
        <v/>
      </c>
      <c r="V8" s="122">
        <f ca="1">IFERROR(INDEX(A$2:A$177,MATCH(U8,B$2:B$177,0)),1000)</f>
        <v>1000</v>
      </c>
    </row>
    <row r="9" spans="1:22" s="5" customFormat="1" ht="16.5" thickBot="1">
      <c r="A9" s="78">
        <f t="shared" si="0"/>
        <v>8</v>
      </c>
      <c r="B9" s="358">
        <v>323</v>
      </c>
      <c r="C9" s="358" t="s">
        <v>164</v>
      </c>
      <c r="D9" s="358" t="s">
        <v>423</v>
      </c>
      <c r="E9" s="358" t="s">
        <v>88</v>
      </c>
      <c r="F9" s="360">
        <v>37734</v>
      </c>
      <c r="G9" s="358" t="s">
        <v>118</v>
      </c>
      <c r="H9" s="66" t="str">
        <f t="shared" si="1"/>
        <v>BG1</v>
      </c>
      <c r="I9" s="49"/>
      <c r="J9" s="354" t="s">
        <v>10</v>
      </c>
      <c r="K9" s="355"/>
      <c r="L9" s="108">
        <f ca="1">SUM(L4:L8)</f>
        <v>131</v>
      </c>
      <c r="M9" s="106" t="s">
        <v>10</v>
      </c>
      <c r="N9" s="107"/>
      <c r="O9" s="108">
        <f ca="1">SUM(O4:O8)</f>
        <v>4035</v>
      </c>
      <c r="P9" s="110"/>
      <c r="Q9" s="354" t="s">
        <v>10</v>
      </c>
      <c r="R9" s="355"/>
      <c r="S9" s="108">
        <f ca="1">SUM(S4:S8)</f>
        <v>2106</v>
      </c>
      <c r="T9" s="354" t="s">
        <v>10</v>
      </c>
      <c r="U9" s="355"/>
      <c r="V9" s="108">
        <f ca="1">SUM(V4:V8)</f>
        <v>5000</v>
      </c>
    </row>
    <row r="10" spans="1:22" s="5" customFormat="1">
      <c r="A10" s="78">
        <f t="shared" si="0"/>
        <v>9</v>
      </c>
      <c r="B10" s="358">
        <v>316</v>
      </c>
      <c r="C10" s="358" t="s">
        <v>151</v>
      </c>
      <c r="D10" s="358" t="s">
        <v>412</v>
      </c>
      <c r="E10" s="358" t="s">
        <v>88</v>
      </c>
      <c r="F10" s="360">
        <v>37790</v>
      </c>
      <c r="G10" s="358" t="s">
        <v>118</v>
      </c>
      <c r="H10" s="66" t="str">
        <f t="shared" si="1"/>
        <v>BG1</v>
      </c>
      <c r="I10" s="49"/>
      <c r="J10" s="124"/>
      <c r="K10" s="104"/>
      <c r="L10" s="124"/>
      <c r="M10" s="104"/>
      <c r="N10" s="104"/>
      <c r="O10" s="104"/>
      <c r="P10" s="104"/>
      <c r="Q10" s="124"/>
      <c r="R10" s="124"/>
      <c r="S10" s="124"/>
      <c r="T10" s="124"/>
      <c r="U10" s="124"/>
      <c r="V10" s="124"/>
    </row>
    <row r="11" spans="1:22" s="5" customFormat="1" ht="16.5" thickBot="1">
      <c r="A11" s="78">
        <f t="shared" si="0"/>
        <v>10</v>
      </c>
      <c r="B11" s="358">
        <v>215</v>
      </c>
      <c r="C11" s="358" t="s">
        <v>266</v>
      </c>
      <c r="D11" s="358" t="s">
        <v>267</v>
      </c>
      <c r="E11" s="358" t="s">
        <v>37</v>
      </c>
      <c r="F11" s="360">
        <v>37637</v>
      </c>
      <c r="G11" s="358" t="s">
        <v>118</v>
      </c>
      <c r="H11" s="66" t="str">
        <f t="shared" si="1"/>
        <v>BG1</v>
      </c>
      <c r="I11" s="49"/>
      <c r="J11" s="124"/>
      <c r="K11" s="124"/>
      <c r="L11" s="124"/>
      <c r="M11" s="124"/>
      <c r="N11" s="124"/>
      <c r="O11" s="124"/>
      <c r="P11" s="104"/>
      <c r="Q11" s="110"/>
      <c r="R11" s="110"/>
      <c r="S11" s="110"/>
      <c r="T11" s="110"/>
      <c r="U11" s="110"/>
      <c r="V11" s="110"/>
    </row>
    <row r="12" spans="1:22" s="5" customFormat="1" ht="16.5" thickBot="1">
      <c r="A12" s="78">
        <f t="shared" si="0"/>
        <v>11</v>
      </c>
      <c r="B12" s="358">
        <v>320</v>
      </c>
      <c r="C12" s="358" t="s">
        <v>417</v>
      </c>
      <c r="D12" s="358" t="s">
        <v>419</v>
      </c>
      <c r="E12" s="358" t="s">
        <v>88</v>
      </c>
      <c r="F12" s="360">
        <v>37671</v>
      </c>
      <c r="G12" s="358" t="s">
        <v>118</v>
      </c>
      <c r="H12" s="66" t="str">
        <f t="shared" si="1"/>
        <v>BG1</v>
      </c>
      <c r="I12" s="49"/>
      <c r="J12" s="103" t="str">
        <f>'Données '!R5</f>
        <v>TARAVAO</v>
      </c>
      <c r="K12" s="104"/>
      <c r="L12" s="105"/>
      <c r="M12" s="104"/>
      <c r="N12" s="104"/>
      <c r="O12" s="104"/>
      <c r="P12" s="104"/>
      <c r="Q12" s="103" t="str">
        <f>'Données '!R4</f>
        <v>SCT</v>
      </c>
      <c r="R12" s="104"/>
      <c r="S12" s="104"/>
      <c r="T12" s="104"/>
      <c r="U12" s="104"/>
      <c r="V12" s="104"/>
    </row>
    <row r="13" spans="1:22" s="5" customFormat="1" ht="16.5" thickBot="1">
      <c r="A13" s="78">
        <f t="shared" si="0"/>
        <v>12</v>
      </c>
      <c r="B13" s="358">
        <v>217</v>
      </c>
      <c r="C13" s="358" t="s">
        <v>270</v>
      </c>
      <c r="D13" s="358" t="s">
        <v>271</v>
      </c>
      <c r="E13" s="358" t="s">
        <v>37</v>
      </c>
      <c r="F13" s="360">
        <v>37934</v>
      </c>
      <c r="G13" s="358" t="s">
        <v>118</v>
      </c>
      <c r="H13" s="66" t="str">
        <f t="shared" si="1"/>
        <v>BG1</v>
      </c>
      <c r="I13" s="49"/>
      <c r="J13" s="98" t="s">
        <v>3</v>
      </c>
      <c r="K13" s="99" t="s">
        <v>104</v>
      </c>
      <c r="L13" s="100" t="s">
        <v>4</v>
      </c>
      <c r="M13" s="101" t="s">
        <v>14</v>
      </c>
      <c r="N13" s="99" t="s">
        <v>104</v>
      </c>
      <c r="O13" s="100" t="s">
        <v>4</v>
      </c>
      <c r="P13" s="102"/>
      <c r="Q13" s="98" t="s">
        <v>3</v>
      </c>
      <c r="R13" s="99" t="s">
        <v>104</v>
      </c>
      <c r="S13" s="100" t="s">
        <v>4</v>
      </c>
      <c r="T13" s="101" t="s">
        <v>14</v>
      </c>
      <c r="U13" s="99" t="s">
        <v>104</v>
      </c>
      <c r="V13" s="100" t="s">
        <v>4</v>
      </c>
    </row>
    <row r="14" spans="1:22" s="5" customFormat="1">
      <c r="A14" s="78">
        <f t="shared" si="0"/>
        <v>13</v>
      </c>
      <c r="B14" s="358">
        <v>318</v>
      </c>
      <c r="C14" s="358" t="s">
        <v>415</v>
      </c>
      <c r="D14" s="358" t="s">
        <v>416</v>
      </c>
      <c r="E14" s="358" t="s">
        <v>88</v>
      </c>
      <c r="F14" s="360">
        <v>37762</v>
      </c>
      <c r="G14" s="358" t="s">
        <v>118</v>
      </c>
      <c r="H14" s="66" t="str">
        <f t="shared" si="1"/>
        <v>BG1</v>
      </c>
      <c r="I14" s="49"/>
      <c r="J14" s="111" t="s">
        <v>5</v>
      </c>
      <c r="K14" s="112">
        <f t="array" aca="1" ref="K14" ca="1">IFERROR(INDEX(B$2:B$175,SMALL(IF((E$2:E$175=J$12),ROW(INDIRECT("1:"&amp;ROWS(B$2:B$175)))),ROWS($14:14))),"")</f>
        <v>321</v>
      </c>
      <c r="L14" s="113">
        <f ca="1">IFERROR(INDEX(A$2:A$175,MATCH(K14,B$2:B$175,0)),1000)</f>
        <v>2</v>
      </c>
      <c r="M14" s="114" t="s">
        <v>5</v>
      </c>
      <c r="N14" s="115">
        <f t="array" aca="1" ref="N14" ca="1">IFERROR(INDEX(B$2:B$175,SMALL(IF((E$2:E$175=J$12),ROW(INDIRECT("1:"&amp;ROWS(B$2:B$175)))),ROWS($14:19))),"")</f>
        <v>320</v>
      </c>
      <c r="O14" s="113">
        <f ca="1">IFERROR(INDEX(A$2:A$175,MATCH(N14,B$2:B$175,0)),1000)</f>
        <v>11</v>
      </c>
      <c r="P14" s="110"/>
      <c r="Q14" s="111" t="s">
        <v>5</v>
      </c>
      <c r="R14" s="112">
        <f t="array" aca="1" ref="R14" ca="1">IFERROR(INDEX(B$2:B$175,SMALL(IF((E$2:E$175=Q$12),ROW(INDIRECT("1:"&amp;ROWS(B$2:B$175)))),ROWS($14:14))),"")</f>
        <v>212</v>
      </c>
      <c r="S14" s="113">
        <f ca="1">IFERROR(INDEX(A$2:A$175,MATCH(R14,B$2:B$175,0)),1000)</f>
        <v>1</v>
      </c>
      <c r="T14" s="114" t="s">
        <v>5</v>
      </c>
      <c r="U14" s="112">
        <f t="array" aca="1" ref="U14" ca="1">IFERROR(INDEX(B$2:B$175,SMALL(IF((E$2:E$175=Q$12),ROW(INDIRECT("1:"&amp;ROWS(B$2:B$175)))),ROWS($14:19))),"")</f>
        <v>221</v>
      </c>
      <c r="V14" s="113">
        <f ca="1">IFERROR(INDEX(A$2:A$175,MATCH(U14,B$2:B$175,0)),1000)</f>
        <v>17</v>
      </c>
    </row>
    <row r="15" spans="1:22" s="5" customFormat="1">
      <c r="A15" s="78">
        <f t="shared" si="0"/>
        <v>14</v>
      </c>
      <c r="B15" s="358">
        <v>104</v>
      </c>
      <c r="C15" s="358" t="s">
        <v>207</v>
      </c>
      <c r="D15" s="358" t="s">
        <v>147</v>
      </c>
      <c r="E15" s="358" t="s">
        <v>36</v>
      </c>
      <c r="F15" s="360">
        <v>37654</v>
      </c>
      <c r="G15" s="358" t="s">
        <v>118</v>
      </c>
      <c r="H15" s="66" t="str">
        <f t="shared" si="1"/>
        <v>BG1</v>
      </c>
      <c r="I15" s="49"/>
      <c r="J15" s="116" t="s">
        <v>6</v>
      </c>
      <c r="K15" s="117">
        <f t="array" aca="1" ref="K15" ca="1">IFERROR(INDEX(B$2:B$175,SMALL(IF((E$2:E$175=J$12),ROW(INDIRECT("1:"&amp;ROWS(B$2:B$175)))),ROWS($14:15))),"")</f>
        <v>322</v>
      </c>
      <c r="L15" s="118">
        <f ca="1">IFERROR(INDEX(A$2:A$175,MATCH(K15,B$2:B$175,0)),1000)</f>
        <v>4</v>
      </c>
      <c r="M15" s="119" t="s">
        <v>6</v>
      </c>
      <c r="N15" s="115">
        <f t="array" aca="1" ref="N15" ca="1">IFERROR(INDEX(B$2:B$175,SMALL(IF((E$2:E$175=J$12),ROW(INDIRECT("1:"&amp;ROWS(B$2:B$175)))),ROWS($14:20))),"")</f>
        <v>318</v>
      </c>
      <c r="O15" s="118">
        <f ca="1">IFERROR(INDEX(A$2:A$175,MATCH(N15,B$2:B$175,0)),1000)</f>
        <v>13</v>
      </c>
      <c r="P15" s="110"/>
      <c r="Q15" s="116" t="s">
        <v>6</v>
      </c>
      <c r="R15" s="112">
        <f t="array" aca="1" ref="R15" ca="1">IFERROR(INDEX(B$2:B$175,SMALL(IF((E$2:E$175=Q$12),ROW(INDIRECT("1:"&amp;ROWS(B$2:B$175)))),ROWS($14:15))),"")</f>
        <v>216</v>
      </c>
      <c r="S15" s="118">
        <f ca="1">IFERROR(INDEX(A$2:A$175,MATCH(R15,B$2:B$175,0)),1000)</f>
        <v>3</v>
      </c>
      <c r="T15" s="119" t="s">
        <v>6</v>
      </c>
      <c r="U15" s="112">
        <f t="array" aca="1" ref="U15" ca="1">IFERROR(INDEX(B$2:B$175,SMALL(IF((E$2:E$175=Q$12),ROW(INDIRECT("1:"&amp;ROWS(B$2:B$175)))),ROWS($14:20))),"")</f>
        <v>214</v>
      </c>
      <c r="V15" s="118">
        <f ca="1">IFERROR(INDEX(A$2:A$175,MATCH(U15,B$2:B$175,0)),1000)</f>
        <v>18</v>
      </c>
    </row>
    <row r="16" spans="1:22" s="5" customFormat="1">
      <c r="A16" s="78">
        <f t="shared" si="0"/>
        <v>15</v>
      </c>
      <c r="B16" s="358">
        <v>317</v>
      </c>
      <c r="C16" s="358" t="s">
        <v>413</v>
      </c>
      <c r="D16" s="358" t="s">
        <v>414</v>
      </c>
      <c r="E16" s="358" t="s">
        <v>88</v>
      </c>
      <c r="F16" s="360">
        <v>37643</v>
      </c>
      <c r="G16" s="358" t="s">
        <v>118</v>
      </c>
      <c r="H16" s="66" t="str">
        <f t="shared" si="1"/>
        <v>BG1</v>
      </c>
      <c r="I16" s="49"/>
      <c r="J16" s="116" t="s">
        <v>7</v>
      </c>
      <c r="K16" s="117">
        <f t="array" aca="1" ref="K16" ca="1">IFERROR(INDEX(B$2:B$175,SMALL(IF((E$2:E$175=J$12),ROW(INDIRECT("1:"&amp;ROWS(B$2:B$175)))),ROWS($14:16))),"")</f>
        <v>315</v>
      </c>
      <c r="L16" s="118">
        <f ca="1">IFERROR(INDEX(A$2:A$175,MATCH(K16,B$2:B$175,0)),1000)</f>
        <v>5</v>
      </c>
      <c r="M16" s="119" t="s">
        <v>7</v>
      </c>
      <c r="N16" s="115">
        <f t="array" aca="1" ref="N16" ca="1">IFERROR(INDEX(B$2:B$175,SMALL(IF((E$2:E$175=J$12),ROW(INDIRECT("1:"&amp;ROWS(B$2:B$175)))),ROWS($14:21))),"")</f>
        <v>317</v>
      </c>
      <c r="O16" s="118">
        <f ca="1">IFERROR(INDEX(A$2:A$175,MATCH(N16,B$2:B$175,0)),1000)</f>
        <v>15</v>
      </c>
      <c r="P16" s="110"/>
      <c r="Q16" s="116" t="s">
        <v>7</v>
      </c>
      <c r="R16" s="112">
        <f t="array" aca="1" ref="R16" ca="1">IFERROR(INDEX(B$2:B$175,SMALL(IF((E$2:E$175=Q$12),ROW(INDIRECT("1:"&amp;ROWS(B$2:B$175)))),ROWS($14:16))),"")</f>
        <v>213</v>
      </c>
      <c r="S16" s="118">
        <f ca="1">IFERROR(INDEX(A$2:A$175,MATCH(R16,B$2:B$175,0)),1000)</f>
        <v>6</v>
      </c>
      <c r="T16" s="119" t="s">
        <v>7</v>
      </c>
      <c r="U16" s="112">
        <f t="array" aca="1" ref="U16" ca="1">IFERROR(INDEX(B$2:B$175,SMALL(IF((E$2:E$175=Q$12),ROW(INDIRECT("1:"&amp;ROWS(B$2:B$175)))),ROWS($14:21))),"")</f>
        <v>219</v>
      </c>
      <c r="V16" s="118">
        <f ca="1">IFERROR(INDEX(A$2:A$175,MATCH(U16,B$2:B$175,0)),1000)</f>
        <v>19</v>
      </c>
    </row>
    <row r="17" spans="1:22" s="5" customFormat="1">
      <c r="A17" s="78">
        <f t="shared" si="0"/>
        <v>16</v>
      </c>
      <c r="B17" s="358">
        <v>503</v>
      </c>
      <c r="C17" s="358" t="s">
        <v>675</v>
      </c>
      <c r="D17" s="358" t="s">
        <v>676</v>
      </c>
      <c r="E17" s="358" t="s">
        <v>32</v>
      </c>
      <c r="F17" s="360">
        <v>37856</v>
      </c>
      <c r="G17" s="358" t="s">
        <v>118</v>
      </c>
      <c r="H17" s="66" t="str">
        <f t="shared" si="1"/>
        <v>BG1</v>
      </c>
      <c r="I17" s="49"/>
      <c r="J17" s="116" t="s">
        <v>8</v>
      </c>
      <c r="K17" s="117">
        <f t="array" aca="1" ref="K17" ca="1">IFERROR(INDEX(B$2:B$175,SMALL(IF((E$2:E$175=J$12),ROW(INDIRECT("1:"&amp;ROWS(B$2:B$175)))),ROWS($14:17))),"")</f>
        <v>323</v>
      </c>
      <c r="L17" s="118">
        <f ca="1">IFERROR(INDEX(A$2:A$175,MATCH(K17,B$2:B$175,0)),1000)</f>
        <v>8</v>
      </c>
      <c r="M17" s="119" t="s">
        <v>8</v>
      </c>
      <c r="N17" s="115">
        <f t="array" aca="1" ref="N17" ca="1">IFERROR(INDEX(B$2:B$175,SMALL(IF((E$2:E$175=J$12),ROW(INDIRECT("1:"&amp;ROWS(B$2:B$175)))),ROWS($14:22))),"")</f>
        <v>326</v>
      </c>
      <c r="O17" s="118">
        <f ca="1">IFERROR(INDEX(A$2:A$175,MATCH(N17,B$2:B$175,0)),1000)</f>
        <v>22</v>
      </c>
      <c r="P17" s="110"/>
      <c r="Q17" s="116" t="s">
        <v>8</v>
      </c>
      <c r="R17" s="112">
        <f t="array" aca="1" ref="R17" ca="1">IFERROR(INDEX(B$2:B$175,SMALL(IF((E$2:E$175=Q$12),ROW(INDIRECT("1:"&amp;ROWS(B$2:B$175)))),ROWS($14:17))),"")</f>
        <v>215</v>
      </c>
      <c r="S17" s="118">
        <f ca="1">IFERROR(INDEX(A$2:A$175,MATCH(R17,B$2:B$175,0)),1000)</f>
        <v>10</v>
      </c>
      <c r="T17" s="119" t="s">
        <v>8</v>
      </c>
      <c r="U17" s="112">
        <f t="array" aca="1" ref="U17" ca="1">IFERROR(INDEX(B$2:B$175,SMALL(IF((E$2:E$175=Q$12),ROW(INDIRECT("1:"&amp;ROWS(B$2:B$175)))),ROWS($14:22))),"")</f>
        <v>218</v>
      </c>
      <c r="V17" s="118">
        <f ca="1">IFERROR(INDEX(A$2:A$175,MATCH(U17,B$2:B$175,0)),1000)</f>
        <v>20</v>
      </c>
    </row>
    <row r="18" spans="1:22" s="5" customFormat="1" ht="16.5" thickBot="1">
      <c r="A18" s="78">
        <f t="shared" si="0"/>
        <v>17</v>
      </c>
      <c r="B18" s="358">
        <v>221</v>
      </c>
      <c r="C18" s="358" t="s">
        <v>277</v>
      </c>
      <c r="D18" s="358" t="s">
        <v>278</v>
      </c>
      <c r="E18" s="358" t="s">
        <v>37</v>
      </c>
      <c r="F18" s="360">
        <v>37811</v>
      </c>
      <c r="G18" s="358" t="s">
        <v>118</v>
      </c>
      <c r="H18" s="66" t="str">
        <f t="shared" si="1"/>
        <v>BG1</v>
      </c>
      <c r="I18" s="49"/>
      <c r="J18" s="120" t="s">
        <v>9</v>
      </c>
      <c r="K18" s="121">
        <f t="array" aca="1" ref="K18" ca="1">IFERROR(INDEX(B$2:B$175,SMALL(IF((E$2:E$175=J$12),ROW(INDIRECT("1:"&amp;ROWS(B$2:B$175)))),ROWS($14:18))),"")</f>
        <v>316</v>
      </c>
      <c r="L18" s="122">
        <f ca="1">IFERROR(INDEX(A$2:A$175,MATCH(K18,B$2:B$175,0)),1000)</f>
        <v>9</v>
      </c>
      <c r="M18" s="123" t="s">
        <v>9</v>
      </c>
      <c r="N18" s="115">
        <f t="array" aca="1" ref="N18" ca="1">IFERROR(INDEX(B$2:B$175,SMALL(IF((E$2:E$175=J$12),ROW(INDIRECT("1:"&amp;ROWS(B$2:B$175)))),ROWS($14:23))),"")</f>
        <v>325</v>
      </c>
      <c r="O18" s="122">
        <f ca="1">IFERROR(INDEX(A$2:A$175,MATCH(N18,B$2:B$175,0)),1000)</f>
        <v>24</v>
      </c>
      <c r="P18" s="110"/>
      <c r="Q18" s="120" t="s">
        <v>9</v>
      </c>
      <c r="R18" s="112">
        <f t="array" aca="1" ref="R18" ca="1">IFERROR(INDEX(B$2:B$175,SMALL(IF((E$2:E$175=Q$12),ROW(INDIRECT("1:"&amp;ROWS(B$2:B$175)))),ROWS($14:18))),"")</f>
        <v>217</v>
      </c>
      <c r="S18" s="122">
        <f ca="1">IFERROR(INDEX(A$2:A$175,MATCH(R18,B$2:B$175,0)),1000)</f>
        <v>12</v>
      </c>
      <c r="T18" s="123" t="s">
        <v>9</v>
      </c>
      <c r="U18" s="112">
        <f t="array" aca="1" ref="U18" ca="1">IFERROR(INDEX(B$2:B$175,SMALL(IF((E$2:E$175=Q$12),ROW(INDIRECT("1:"&amp;ROWS(B$2:B$175)))),ROWS($14:23))),"")</f>
        <v>220</v>
      </c>
      <c r="V18" s="122">
        <f ca="1">IFERROR(INDEX(A$2:A$175,MATCH(U18,B$2:B$175,0)),1000)</f>
        <v>23</v>
      </c>
    </row>
    <row r="19" spans="1:22" s="5" customFormat="1" ht="16.5" thickBot="1">
      <c r="A19" s="78">
        <f t="shared" si="0"/>
        <v>18</v>
      </c>
      <c r="B19" s="358">
        <v>214</v>
      </c>
      <c r="C19" s="358" t="s">
        <v>163</v>
      </c>
      <c r="D19" s="358" t="s">
        <v>265</v>
      </c>
      <c r="E19" s="358" t="s">
        <v>37</v>
      </c>
      <c r="F19" s="360">
        <v>37824</v>
      </c>
      <c r="G19" s="358" t="s">
        <v>118</v>
      </c>
      <c r="H19" s="66" t="str">
        <f t="shared" si="1"/>
        <v>BG1</v>
      </c>
      <c r="I19" s="49"/>
      <c r="J19" s="354" t="s">
        <v>10</v>
      </c>
      <c r="K19" s="355"/>
      <c r="L19" s="108">
        <f ca="1">SUM(L14:L18)</f>
        <v>28</v>
      </c>
      <c r="M19" s="109" t="s">
        <v>10</v>
      </c>
      <c r="N19" s="107"/>
      <c r="O19" s="108">
        <f ca="1">SUM(O14:O18)</f>
        <v>85</v>
      </c>
      <c r="P19" s="110"/>
      <c r="Q19" s="354" t="s">
        <v>10</v>
      </c>
      <c r="R19" s="355"/>
      <c r="S19" s="108">
        <f ca="1">SUM(S14:S18)</f>
        <v>32</v>
      </c>
      <c r="T19" s="354" t="s">
        <v>10</v>
      </c>
      <c r="U19" s="355"/>
      <c r="V19" s="108">
        <f ca="1">SUM(V14:V18)</f>
        <v>97</v>
      </c>
    </row>
    <row r="20" spans="1:22" s="5" customFormat="1">
      <c r="A20" s="78">
        <f t="shared" si="0"/>
        <v>19</v>
      </c>
      <c r="B20" s="358">
        <v>219</v>
      </c>
      <c r="C20" s="358" t="s">
        <v>274</v>
      </c>
      <c r="D20" s="358" t="s">
        <v>275</v>
      </c>
      <c r="E20" s="358" t="s">
        <v>37</v>
      </c>
      <c r="F20" s="360">
        <v>37876</v>
      </c>
      <c r="G20" s="358" t="s">
        <v>118</v>
      </c>
      <c r="H20" s="66" t="str">
        <f t="shared" si="1"/>
        <v>BG1</v>
      </c>
      <c r="I20" s="49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</row>
    <row r="21" spans="1:22" s="5" customFormat="1" ht="16.5" thickBot="1">
      <c r="A21" s="78">
        <f t="shared" si="0"/>
        <v>20</v>
      </c>
      <c r="B21" s="358">
        <v>218</v>
      </c>
      <c r="C21" s="358" t="s">
        <v>272</v>
      </c>
      <c r="D21" s="358" t="s">
        <v>273</v>
      </c>
      <c r="E21" s="358" t="s">
        <v>37</v>
      </c>
      <c r="F21" s="360">
        <v>37821</v>
      </c>
      <c r="G21" s="358" t="s">
        <v>118</v>
      </c>
      <c r="H21" s="66" t="str">
        <f t="shared" si="1"/>
        <v>BG1</v>
      </c>
      <c r="I21" s="49"/>
      <c r="J21" s="104"/>
      <c r="K21" s="104"/>
      <c r="L21" s="104"/>
      <c r="M21" s="104"/>
      <c r="N21" s="104"/>
      <c r="O21" s="104"/>
      <c r="P21" s="104"/>
      <c r="Q21" s="110"/>
      <c r="R21" s="110"/>
      <c r="S21" s="110"/>
      <c r="T21" s="110"/>
      <c r="U21" s="110"/>
      <c r="V21" s="110"/>
    </row>
    <row r="22" spans="1:22" s="5" customFormat="1" ht="16.5" thickBot="1">
      <c r="A22" s="78">
        <f t="shared" si="0"/>
        <v>21</v>
      </c>
      <c r="B22" s="358">
        <v>102</v>
      </c>
      <c r="C22" s="358" t="s">
        <v>204</v>
      </c>
      <c r="D22" s="358" t="s">
        <v>205</v>
      </c>
      <c r="E22" s="358" t="s">
        <v>36</v>
      </c>
      <c r="F22" s="360">
        <v>37807</v>
      </c>
      <c r="G22" s="358" t="s">
        <v>118</v>
      </c>
      <c r="H22" s="66" t="str">
        <f t="shared" si="1"/>
        <v>BG1</v>
      </c>
      <c r="I22" s="49"/>
      <c r="J22" s="103" t="str">
        <f>'Données '!R6</f>
        <v>HITIA'A</v>
      </c>
      <c r="K22" s="104"/>
      <c r="L22" s="105"/>
      <c r="M22" s="104"/>
      <c r="N22" s="104"/>
      <c r="O22" s="104"/>
      <c r="P22" s="104"/>
      <c r="Q22" s="103" t="str">
        <f>'Données '!R7</f>
        <v>X</v>
      </c>
      <c r="R22" s="104"/>
      <c r="S22" s="104"/>
      <c r="T22" s="104"/>
      <c r="U22" s="104"/>
      <c r="V22" s="104"/>
    </row>
    <row r="23" spans="1:22" s="5" customFormat="1" ht="16.5" thickBot="1">
      <c r="A23" s="78">
        <f t="shared" si="0"/>
        <v>22</v>
      </c>
      <c r="B23" s="358">
        <v>326</v>
      </c>
      <c r="C23" s="358" t="s">
        <v>427</v>
      </c>
      <c r="D23" s="358" t="s">
        <v>428</v>
      </c>
      <c r="E23" s="358" t="s">
        <v>88</v>
      </c>
      <c r="F23" s="360">
        <v>37659</v>
      </c>
      <c r="G23" s="358" t="s">
        <v>118</v>
      </c>
      <c r="H23" s="66" t="str">
        <f t="shared" si="1"/>
        <v>BG1</v>
      </c>
      <c r="I23" s="49"/>
      <c r="J23" s="98" t="s">
        <v>3</v>
      </c>
      <c r="K23" s="99" t="s">
        <v>104</v>
      </c>
      <c r="L23" s="100" t="s">
        <v>4</v>
      </c>
      <c r="M23" s="101" t="s">
        <v>14</v>
      </c>
      <c r="N23" s="99" t="s">
        <v>104</v>
      </c>
      <c r="O23" s="100" t="s">
        <v>4</v>
      </c>
      <c r="P23" s="97"/>
      <c r="Q23" s="98" t="s">
        <v>3</v>
      </c>
      <c r="R23" s="99" t="s">
        <v>104</v>
      </c>
      <c r="S23" s="100" t="s">
        <v>4</v>
      </c>
      <c r="T23" s="101" t="s">
        <v>14</v>
      </c>
      <c r="U23" s="99" t="s">
        <v>104</v>
      </c>
      <c r="V23" s="100" t="s">
        <v>4</v>
      </c>
    </row>
    <row r="24" spans="1:22" s="5" customFormat="1">
      <c r="A24" s="78">
        <f t="shared" si="0"/>
        <v>23</v>
      </c>
      <c r="B24" s="358">
        <v>220</v>
      </c>
      <c r="C24" s="358" t="s">
        <v>46</v>
      </c>
      <c r="D24" s="358" t="s">
        <v>276</v>
      </c>
      <c r="E24" s="358" t="s">
        <v>37</v>
      </c>
      <c r="F24" s="360">
        <v>37861</v>
      </c>
      <c r="G24" s="358" t="s">
        <v>118</v>
      </c>
      <c r="H24" s="66" t="str">
        <f t="shared" si="1"/>
        <v>BG1</v>
      </c>
      <c r="I24" s="49"/>
      <c r="J24" s="111" t="s">
        <v>5</v>
      </c>
      <c r="K24" s="112">
        <f t="array" aca="1" ref="K24" ca="1">IFERROR(INDEX(B$2:B$175,SMALL(IF((E$2:E$175=J$22),ROW(INDIRECT("1:"&amp;ROWS(B$2:B$175)))),ROWS($24:24))),"")</f>
        <v>100</v>
      </c>
      <c r="L24" s="113">
        <f ca="1">IFERROR(INDEX(A$2:A$175,MATCH(K24,B$2:B$175,0)),1000)</f>
        <v>7</v>
      </c>
      <c r="M24" s="114" t="s">
        <v>5</v>
      </c>
      <c r="N24" s="115" t="str">
        <f t="array" aca="1" ref="N24" ca="1">IFERROR(INDEX(B$2:B$175,SMALL(IF((E$2:E$175=J$24),ROW(INDIRECT("1:"&amp;ROWS(B$2:B$175)))),ROWS($24:29))),"")</f>
        <v/>
      </c>
      <c r="O24" s="113">
        <f ca="1">IFERROR(INDEX(A$2:A$175,MATCH(N24,B$2:B$175,0)),1000)</f>
        <v>1000</v>
      </c>
      <c r="P24" s="104"/>
      <c r="Q24" s="111" t="s">
        <v>5</v>
      </c>
      <c r="R24" s="112" t="str">
        <f t="array" aca="1" ref="R24" ca="1">IFERROR(INDEX(B$2:B$175,SMALL(IF((E$2:E$175=Q$24),ROW(INDIRECT("1:"&amp;ROWS(B$2:$B175)))),ROWS($24:24))),"")</f>
        <v/>
      </c>
      <c r="S24" s="113">
        <f ca="1">IFERROR(INDEX(A$2:A$175,MATCH(R24,B$2:B$175,0)),1000)</f>
        <v>1000</v>
      </c>
      <c r="T24" s="114" t="s">
        <v>5</v>
      </c>
      <c r="U24" s="112" t="str">
        <f t="array" aca="1" ref="U24" ca="1">IFERROR(INDEX(B$2:B$175,SMALL(IF((E$2:E$175=Q$22),ROW(INDIRECT("1:"&amp;ROWS(B$2:B$175)))),ROWS($24:29))),"")</f>
        <v/>
      </c>
      <c r="V24" s="113">
        <f ca="1">IFERROR(INDEX(A$2:A$175,MATCH(U24,B$2:B$175,0)),1000)</f>
        <v>1000</v>
      </c>
    </row>
    <row r="25" spans="1:22" s="5" customFormat="1">
      <c r="A25" s="78">
        <f t="shared" si="0"/>
        <v>24</v>
      </c>
      <c r="B25" s="358">
        <v>325</v>
      </c>
      <c r="C25" s="358" t="s">
        <v>425</v>
      </c>
      <c r="D25" s="358" t="s">
        <v>426</v>
      </c>
      <c r="E25" s="358" t="s">
        <v>88</v>
      </c>
      <c r="F25" s="360">
        <v>37853</v>
      </c>
      <c r="G25" s="358" t="s">
        <v>118</v>
      </c>
      <c r="H25" s="66" t="str">
        <f t="shared" si="1"/>
        <v>BG1</v>
      </c>
      <c r="I25" s="49"/>
      <c r="J25" s="116" t="s">
        <v>6</v>
      </c>
      <c r="K25" s="117">
        <f t="array" aca="1" ref="K25" ca="1">IFERROR(INDEX(B$2:B$175,SMALL(IF((E$2:E$175=J$22),ROW(INDIRECT("1:"&amp;ROWS(B$2:B$175)))),ROWS($24:25))),"")</f>
        <v>104</v>
      </c>
      <c r="L25" s="118">
        <f ca="1">IFERROR(INDEX(A$2:A$175,MATCH(K25,B$2:B$175,0)),1000)</f>
        <v>14</v>
      </c>
      <c r="M25" s="119" t="s">
        <v>6</v>
      </c>
      <c r="N25" s="115" t="str">
        <f t="array" aca="1" ref="N25" ca="1">IFERROR(INDEX(B$2:B$175,SMALL(IF((E$2:E$175=J$24),ROW(INDIRECT("1:"&amp;ROWS(B$2:B$175)))),ROWS($24:30))),"")</f>
        <v/>
      </c>
      <c r="O25" s="118">
        <f ca="1">IFERROR(INDEX(A$2:A$175,MATCH(N25,B$2:B$175,0)),1000)</f>
        <v>1000</v>
      </c>
      <c r="P25" s="104"/>
      <c r="Q25" s="116" t="s">
        <v>6</v>
      </c>
      <c r="R25" s="117" t="str">
        <f t="array" aca="1" ref="R25" ca="1">IFERROR(INDEX(B$2:B$175,SMALL(IF((E$2:E$175=Q$24),ROW(INDIRECT("1:"&amp;ROWS(B$2:$B176)))),ROWS($24:25))),"")</f>
        <v/>
      </c>
      <c r="S25" s="118">
        <f ca="1">IFERROR(INDEX(A$2:A$175,MATCH(R25,B$2:B$175,0)),1000)</f>
        <v>1000</v>
      </c>
      <c r="T25" s="119" t="s">
        <v>6</v>
      </c>
      <c r="U25" s="112" t="str">
        <f t="array" aca="1" ref="U25" ca="1">IFERROR(INDEX(B$2:B$175,SMALL(IF((E$2:E$175=Q$22),ROW(INDIRECT("1:"&amp;ROWS(B$2:B$175)))),ROWS($24:30))),"")</f>
        <v/>
      </c>
      <c r="V25" s="118">
        <f ca="1">IFERROR(INDEX(A$2:A$175,MATCH(U25,B$2:B$175,0)),1000)</f>
        <v>1000</v>
      </c>
    </row>
    <row r="26" spans="1:22" s="5" customFormat="1">
      <c r="A26" s="78">
        <f t="shared" si="0"/>
        <v>25</v>
      </c>
      <c r="B26" s="358">
        <v>501</v>
      </c>
      <c r="C26" s="358" t="s">
        <v>672</v>
      </c>
      <c r="D26" s="358" t="s">
        <v>673</v>
      </c>
      <c r="E26" s="358" t="s">
        <v>32</v>
      </c>
      <c r="F26" s="360">
        <v>37804</v>
      </c>
      <c r="G26" s="358" t="s">
        <v>118</v>
      </c>
      <c r="H26" s="66" t="str">
        <f t="shared" si="1"/>
        <v>BG1</v>
      </c>
      <c r="I26" s="49"/>
      <c r="J26" s="116" t="s">
        <v>7</v>
      </c>
      <c r="K26" s="117">
        <f t="array" aca="1" ref="K26" ca="1">IFERROR(INDEX(B$2:B$175,SMALL(IF((E$2:E$175=J$22),ROW(INDIRECT("1:"&amp;ROWS(B$2:B$175)))),ROWS($24:26))),"")</f>
        <v>102</v>
      </c>
      <c r="L26" s="118">
        <f ca="1">IFERROR(INDEX(A$2:A$175,MATCH(K26,B$2:B$175,0)),1000)</f>
        <v>21</v>
      </c>
      <c r="M26" s="119" t="s">
        <v>7</v>
      </c>
      <c r="N26" s="115" t="str">
        <f t="array" aca="1" ref="N26" ca="1">IFERROR(INDEX(B$2:B$175,SMALL(IF((E$2:E$175=J$24),ROW(INDIRECT("1:"&amp;ROWS(B$2:B$175)))),ROWS($24:31))),"")</f>
        <v/>
      </c>
      <c r="O26" s="118">
        <f ca="1">IFERROR(INDEX(A$2:A$175,MATCH(N26,B$2:B$175,0)),1000)</f>
        <v>1000</v>
      </c>
      <c r="P26" s="104"/>
      <c r="Q26" s="116" t="s">
        <v>7</v>
      </c>
      <c r="R26" s="117" t="str">
        <f t="array" aca="1" ref="R26" ca="1">IFERROR(INDEX(B$2:B$175,SMALL(IF((E$2:E$175=Q$24),ROW(INDIRECT("1:"&amp;ROWS(B$2:$B177)))),ROWS($24:26))),"")</f>
        <v/>
      </c>
      <c r="S26" s="118">
        <f ca="1">IFERROR(INDEX(A$2:A$175,MATCH(R26,B$2:B$175,0)),1000)</f>
        <v>1000</v>
      </c>
      <c r="T26" s="119" t="s">
        <v>7</v>
      </c>
      <c r="U26" s="112" t="str">
        <f t="array" aca="1" ref="U26" ca="1">IFERROR(INDEX(B$2:B$175,SMALL(IF((E$2:E$175=Q$22),ROW(INDIRECT("1:"&amp;ROWS(B$2:B$175)))),ROWS($24:31))),"")</f>
        <v/>
      </c>
      <c r="V26" s="118">
        <f ca="1">IFERROR(INDEX(A$2:A$175,MATCH(U26,B$2:B$175,0)),1000)</f>
        <v>1000</v>
      </c>
    </row>
    <row r="27" spans="1:22" s="5" customFormat="1">
      <c r="A27" s="78">
        <f t="shared" si="0"/>
        <v>26</v>
      </c>
      <c r="B27" s="358">
        <v>502</v>
      </c>
      <c r="C27" s="358" t="s">
        <v>78</v>
      </c>
      <c r="D27" s="358" t="s">
        <v>674</v>
      </c>
      <c r="E27" s="358" t="s">
        <v>32</v>
      </c>
      <c r="F27" s="360">
        <v>37874</v>
      </c>
      <c r="G27" s="358" t="s">
        <v>118</v>
      </c>
      <c r="H27" s="66" t="str">
        <f t="shared" si="1"/>
        <v>BG1</v>
      </c>
      <c r="I27" s="49"/>
      <c r="J27" s="116" t="s">
        <v>8</v>
      </c>
      <c r="K27" s="117">
        <f t="array" aca="1" ref="K27" ca="1">IFERROR(INDEX(B$2:B$175,SMALL(IF((E$2:E$175=J$22),ROW(INDIRECT("1:"&amp;ROWS(B$2:B$175)))),ROWS($24:27))),"")</f>
        <v>101</v>
      </c>
      <c r="L27" s="118">
        <f ca="1">IFERROR(INDEX(A$2:A$175,MATCH(K27,B$2:B$175,0)),1000)</f>
        <v>27</v>
      </c>
      <c r="M27" s="119" t="s">
        <v>8</v>
      </c>
      <c r="N27" s="115" t="str">
        <f t="array" aca="1" ref="N27" ca="1">IFERROR(INDEX(B$2:B$175,SMALL(IF((E$2:E$175=J$24),ROW(INDIRECT("1:"&amp;ROWS(B$2:B$175)))),ROWS($24:32))),"")</f>
        <v/>
      </c>
      <c r="O27" s="118">
        <f ca="1">IFERROR(INDEX(A$2:A$175,MATCH(N27,B$2:B$175,0)),1000)</f>
        <v>1000</v>
      </c>
      <c r="P27" s="104"/>
      <c r="Q27" s="116" t="s">
        <v>8</v>
      </c>
      <c r="R27" s="117" t="str">
        <f t="array" aca="1" ref="R27" ca="1">IFERROR(INDEX(B$2:B$175,SMALL(IF((E$2:E$175=Q$24),ROW(INDIRECT("1:"&amp;ROWS(B$2:$B178)))),ROWS($24:27))),"")</f>
        <v/>
      </c>
      <c r="S27" s="118">
        <f ca="1">IFERROR(INDEX(A$2:A$175,MATCH(R27,B$2:B$175,0)),1000)</f>
        <v>1000</v>
      </c>
      <c r="T27" s="119" t="s">
        <v>8</v>
      </c>
      <c r="U27" s="112" t="str">
        <f t="array" aca="1" ref="U27" ca="1">IFERROR(INDEX(B$2:B$175,SMALL(IF((E$2:E$175=Q$22),ROW(INDIRECT("1:"&amp;ROWS(B$2:B$175)))),ROWS($24:32))),"")</f>
        <v/>
      </c>
      <c r="V27" s="118">
        <f ca="1">IFERROR(INDEX(A$2:A$175,MATCH(U27,B$2:B$175,0)),1000)</f>
        <v>1000</v>
      </c>
    </row>
    <row r="28" spans="1:22" s="5" customFormat="1" ht="16.5" thickBot="1">
      <c r="A28" s="78">
        <f t="shared" si="0"/>
        <v>27</v>
      </c>
      <c r="B28" s="358">
        <v>101</v>
      </c>
      <c r="C28" s="358" t="s">
        <v>202</v>
      </c>
      <c r="D28" s="358" t="s">
        <v>203</v>
      </c>
      <c r="E28" s="358" t="s">
        <v>36</v>
      </c>
      <c r="F28" s="360">
        <v>37803</v>
      </c>
      <c r="G28" s="358" t="s">
        <v>118</v>
      </c>
      <c r="H28" s="66" t="str">
        <f t="shared" si="1"/>
        <v>BG1</v>
      </c>
      <c r="I28" s="49"/>
      <c r="J28" s="120" t="s">
        <v>9</v>
      </c>
      <c r="K28" s="121">
        <f t="array" aca="1" ref="K28" ca="1">IFERROR(INDEX(B$2:B$175,SMALL(IF((E$2:E$175=J$22),ROW(INDIRECT("1:"&amp;ROWS(B$2:B$175)))),ROWS($24:28))),"")</f>
        <v>107</v>
      </c>
      <c r="L28" s="122">
        <f ca="1">IFERROR(INDEX(A$2:A$175,MATCH(K28,B$2:B$175,0)),1000)</f>
        <v>28</v>
      </c>
      <c r="M28" s="123" t="s">
        <v>9</v>
      </c>
      <c r="N28" s="115" t="str">
        <f t="array" aca="1" ref="N28" ca="1">IFERROR(INDEX(B$2:B$175,SMALL(IF((E$2:E$175=J$24),ROW(INDIRECT("1:"&amp;ROWS(B$2:B$175)))),ROWS($24:33))),"")</f>
        <v/>
      </c>
      <c r="O28" s="122">
        <f ca="1">IFERROR(INDEX(A$2:A$175,MATCH(N28,B$2:B$175,0)),1000)</f>
        <v>1000</v>
      </c>
      <c r="P28" s="104"/>
      <c r="Q28" s="120" t="s">
        <v>9</v>
      </c>
      <c r="R28" s="121" t="str">
        <f t="array" aca="1" ref="R28" ca="1">IFERROR(INDEX(B$2:B$175,SMALL(IF((E$2:E$175=Q$24),ROW(INDIRECT("1:"&amp;ROWS(B$2:$B179)))),ROWS($24:28))),"")</f>
        <v/>
      </c>
      <c r="S28" s="122">
        <f ca="1">IFERROR(INDEX(A$2:A$175,MATCH(R28,B$2:B$175,0)),1000)</f>
        <v>1000</v>
      </c>
      <c r="T28" s="123" t="s">
        <v>9</v>
      </c>
      <c r="U28" s="112" t="str">
        <f t="array" aca="1" ref="U28" ca="1">IFERROR(INDEX(B$2:B$175,SMALL(IF((E$2:E$175=Q$22),ROW(INDIRECT("1:"&amp;ROWS(B$2:B$175)))),ROWS($24:33))),"")</f>
        <v/>
      </c>
      <c r="V28" s="122">
        <f ca="1">IFERROR(INDEX(A$2:A$175,MATCH(U28,B$2:B$175,0)),1000)</f>
        <v>1000</v>
      </c>
    </row>
    <row r="29" spans="1:22" s="5" customFormat="1" ht="16.5" thickBot="1">
      <c r="A29" s="78">
        <f t="shared" si="0"/>
        <v>28</v>
      </c>
      <c r="B29" s="358">
        <v>107</v>
      </c>
      <c r="C29" s="358" t="s">
        <v>210</v>
      </c>
      <c r="D29" s="358" t="s">
        <v>198</v>
      </c>
      <c r="E29" s="358" t="s">
        <v>36</v>
      </c>
      <c r="F29" s="360">
        <v>37807</v>
      </c>
      <c r="G29" s="358" t="s">
        <v>118</v>
      </c>
      <c r="H29" s="66" t="str">
        <f t="shared" si="1"/>
        <v>BG1</v>
      </c>
      <c r="I29" s="49"/>
      <c r="J29" s="354" t="s">
        <v>10</v>
      </c>
      <c r="K29" s="355"/>
      <c r="L29" s="108">
        <f ca="1">SUM(L24:L28)</f>
        <v>97</v>
      </c>
      <c r="M29" s="106" t="s">
        <v>10</v>
      </c>
      <c r="N29" s="107"/>
      <c r="O29" s="108">
        <f ca="1">SUM(O24:O28)</f>
        <v>5000</v>
      </c>
      <c r="P29" s="104"/>
      <c r="Q29" s="354" t="s">
        <v>10</v>
      </c>
      <c r="R29" s="356"/>
      <c r="S29" s="125">
        <f ca="1">SUM(S24:S28)</f>
        <v>5000</v>
      </c>
      <c r="T29" s="354" t="s">
        <v>10</v>
      </c>
      <c r="U29" s="356"/>
      <c r="V29" s="125">
        <f ca="1">SUM(V24:V28)</f>
        <v>5000</v>
      </c>
    </row>
    <row r="30" spans="1:22" s="5" customFormat="1">
      <c r="A30" s="78">
        <f t="shared" si="0"/>
        <v>29</v>
      </c>
      <c r="B30" s="358">
        <v>328</v>
      </c>
      <c r="C30" s="358" t="s">
        <v>454</v>
      </c>
      <c r="D30" s="358" t="s">
        <v>455</v>
      </c>
      <c r="E30" s="358" t="s">
        <v>88</v>
      </c>
      <c r="F30" s="360">
        <v>37809</v>
      </c>
      <c r="G30" s="358" t="s">
        <v>118</v>
      </c>
      <c r="H30" s="66" t="str">
        <f t="shared" si="1"/>
        <v>BG1</v>
      </c>
      <c r="I30" s="49"/>
      <c r="J30" s="83"/>
      <c r="K30" s="83"/>
      <c r="L30" s="83"/>
      <c r="M30" s="83"/>
      <c r="N30" s="83"/>
      <c r="O30" s="83"/>
      <c r="P30" s="83"/>
      <c r="Q30" s="50"/>
      <c r="R30" s="1"/>
      <c r="S30" s="50"/>
      <c r="T30" s="50"/>
      <c r="U30" s="50"/>
      <c r="V30" s="50"/>
    </row>
    <row r="31" spans="1:22">
      <c r="A31" s="78">
        <f t="shared" ref="A31:A32" si="2">IF(B31="","",ROW()-1)</f>
        <v>30</v>
      </c>
      <c r="B31" s="358">
        <v>105</v>
      </c>
      <c r="C31" s="358" t="s">
        <v>54</v>
      </c>
      <c r="D31" s="358" t="s">
        <v>208</v>
      </c>
      <c r="E31" s="358" t="s">
        <v>36</v>
      </c>
      <c r="F31" s="360">
        <v>37700</v>
      </c>
      <c r="G31" s="358" t="s">
        <v>118</v>
      </c>
      <c r="H31" s="66" t="str">
        <f t="shared" ref="H31:H43" si="3">IF(B31="","",INDEX(Cat,MATCH($B31,Dossard,0)))</f>
        <v>BG1</v>
      </c>
    </row>
    <row r="32" spans="1:22">
      <c r="A32" s="78">
        <f t="shared" si="2"/>
        <v>31</v>
      </c>
      <c r="B32" s="358">
        <v>505</v>
      </c>
      <c r="C32" s="358" t="s">
        <v>678</v>
      </c>
      <c r="D32" s="358" t="s">
        <v>198</v>
      </c>
      <c r="E32" s="358" t="s">
        <v>32</v>
      </c>
      <c r="F32" s="360">
        <v>37833</v>
      </c>
      <c r="G32" s="358" t="s">
        <v>118</v>
      </c>
      <c r="H32" s="66" t="str">
        <f t="shared" si="3"/>
        <v>BG1</v>
      </c>
    </row>
    <row r="33" spans="1:8">
      <c r="A33" s="78">
        <f t="shared" ref="A33:A39" si="4">IF(B33="","",ROW()-1)</f>
        <v>32</v>
      </c>
      <c r="B33" s="358">
        <v>499</v>
      </c>
      <c r="C33" s="358" t="s">
        <v>188</v>
      </c>
      <c r="D33" s="358" t="s">
        <v>669</v>
      </c>
      <c r="E33" s="358" t="s">
        <v>19</v>
      </c>
      <c r="F33" s="360">
        <v>38007</v>
      </c>
      <c r="G33" s="358" t="s">
        <v>118</v>
      </c>
      <c r="H33" s="66" t="str">
        <f t="shared" si="3"/>
        <v>PG2</v>
      </c>
    </row>
    <row r="34" spans="1:8">
      <c r="A34" s="78">
        <f t="shared" si="4"/>
        <v>33</v>
      </c>
      <c r="B34" s="358">
        <v>500</v>
      </c>
      <c r="C34" s="358" t="s">
        <v>670</v>
      </c>
      <c r="D34" s="358" t="s">
        <v>671</v>
      </c>
      <c r="E34" s="358" t="s">
        <v>32</v>
      </c>
      <c r="F34" s="360">
        <v>38098</v>
      </c>
      <c r="G34" s="358" t="s">
        <v>118</v>
      </c>
      <c r="H34" s="66" t="str">
        <f t="shared" si="3"/>
        <v>PG2</v>
      </c>
    </row>
    <row r="35" spans="1:8">
      <c r="A35" s="78">
        <f t="shared" si="4"/>
        <v>34</v>
      </c>
      <c r="B35" s="358">
        <v>327</v>
      </c>
      <c r="C35" s="358" t="s">
        <v>445</v>
      </c>
      <c r="D35" s="358" t="s">
        <v>446</v>
      </c>
      <c r="E35" s="358" t="s">
        <v>88</v>
      </c>
      <c r="F35" s="360">
        <v>37626</v>
      </c>
      <c r="G35" s="358" t="s">
        <v>118</v>
      </c>
      <c r="H35" s="66" t="str">
        <f t="shared" si="3"/>
        <v>BG1</v>
      </c>
    </row>
    <row r="36" spans="1:8">
      <c r="A36" s="78">
        <f t="shared" si="4"/>
        <v>35</v>
      </c>
      <c r="B36" s="358">
        <v>504</v>
      </c>
      <c r="C36" s="358" t="s">
        <v>677</v>
      </c>
      <c r="D36" s="358" t="s">
        <v>20</v>
      </c>
      <c r="E36" s="358" t="s">
        <v>32</v>
      </c>
      <c r="F36" s="360">
        <v>37956</v>
      </c>
      <c r="G36" s="358" t="s">
        <v>118</v>
      </c>
      <c r="H36" s="66" t="str">
        <f t="shared" si="3"/>
        <v>BG1</v>
      </c>
    </row>
    <row r="37" spans="1:8">
      <c r="A37" s="78">
        <f t="shared" si="4"/>
        <v>36</v>
      </c>
      <c r="B37" s="358">
        <v>418</v>
      </c>
      <c r="C37" s="358" t="s">
        <v>541</v>
      </c>
      <c r="D37" s="358" t="s">
        <v>542</v>
      </c>
      <c r="E37" s="358" t="s">
        <v>19</v>
      </c>
      <c r="F37" s="360">
        <v>37733</v>
      </c>
      <c r="G37" s="358" t="s">
        <v>118</v>
      </c>
      <c r="H37" s="66" t="str">
        <f t="shared" si="3"/>
        <v>BG1</v>
      </c>
    </row>
    <row r="38" spans="1:8">
      <c r="A38" s="78">
        <f t="shared" si="4"/>
        <v>37</v>
      </c>
      <c r="B38" s="358">
        <v>314</v>
      </c>
      <c r="C38" s="358" t="s">
        <v>722</v>
      </c>
      <c r="D38" s="358" t="s">
        <v>723</v>
      </c>
      <c r="E38" s="358" t="s">
        <v>88</v>
      </c>
      <c r="F38" s="360">
        <v>37624</v>
      </c>
      <c r="G38" s="358" t="s">
        <v>118</v>
      </c>
      <c r="H38" s="66" t="str">
        <f t="shared" si="3"/>
        <v>BG1</v>
      </c>
    </row>
    <row r="39" spans="1:8">
      <c r="A39" s="78">
        <f t="shared" si="4"/>
        <v>38</v>
      </c>
      <c r="B39" s="358">
        <v>416</v>
      </c>
      <c r="C39" s="358" t="s">
        <v>150</v>
      </c>
      <c r="D39" s="358" t="s">
        <v>538</v>
      </c>
      <c r="E39" s="358" t="s">
        <v>19</v>
      </c>
      <c r="F39" s="360">
        <v>37635</v>
      </c>
      <c r="G39" s="358" t="s">
        <v>118</v>
      </c>
      <c r="H39" s="66" t="str">
        <f t="shared" si="3"/>
        <v>BG1</v>
      </c>
    </row>
    <row r="40" spans="1:8">
      <c r="A40" s="78">
        <f t="shared" ref="A40:A41" si="5">IF(B40="","",ROW()-1)</f>
        <v>39</v>
      </c>
      <c r="B40" s="358">
        <v>108</v>
      </c>
      <c r="C40" s="358" t="s">
        <v>211</v>
      </c>
      <c r="D40" s="358" t="s">
        <v>87</v>
      </c>
      <c r="E40" s="358" t="s">
        <v>36</v>
      </c>
      <c r="F40" s="360">
        <v>37770</v>
      </c>
      <c r="G40" s="358" t="s">
        <v>118</v>
      </c>
      <c r="H40" s="66" t="str">
        <f t="shared" si="3"/>
        <v>BG1</v>
      </c>
    </row>
    <row r="41" spans="1:8">
      <c r="A41" s="78">
        <f t="shared" si="5"/>
        <v>40</v>
      </c>
      <c r="B41" s="358">
        <v>324</v>
      </c>
      <c r="C41" s="358" t="s">
        <v>424</v>
      </c>
      <c r="D41" s="358" t="s">
        <v>21</v>
      </c>
      <c r="E41" s="358" t="s">
        <v>88</v>
      </c>
      <c r="F41" s="360">
        <v>37701</v>
      </c>
      <c r="G41" s="358" t="s">
        <v>118</v>
      </c>
      <c r="H41" s="66" t="str">
        <f t="shared" si="3"/>
        <v>BG1</v>
      </c>
    </row>
    <row r="42" spans="1:8">
      <c r="A42" s="78" t="str">
        <f t="shared" ref="A42:A47" si="6">IF(B42="","",ROW()-1)</f>
        <v/>
      </c>
      <c r="B42" s="164"/>
      <c r="C42" s="41" t="str">
        <f t="shared" ref="C42:C43" si="7">IF(B42="","",INDEX(NOM,MATCH($B42,Dossard,0)))</f>
        <v/>
      </c>
      <c r="D42" s="157" t="str">
        <f t="shared" ref="D42:D43" si="8">IF(B42="","",INDEX(PRENOM,MATCH($B42,Dossard,0)))</f>
        <v/>
      </c>
      <c r="E42" s="42" t="str">
        <f t="shared" ref="E42:E43" si="9">IF(B42="","",INDEX(Classe,MATCH($B42,Dossard,0)))</f>
        <v/>
      </c>
      <c r="F42" s="361" t="str">
        <f t="shared" ref="F42:F43" si="10">IF(B42="","",INDEX(Catégorie,MATCH($B42,Dossard,0)))</f>
        <v/>
      </c>
      <c r="G42" s="66" t="str">
        <f t="shared" ref="G42:G43" si="11">IF(B42="","",INDEX(Sexe,MATCH($B42,Dossard,0)))</f>
        <v/>
      </c>
      <c r="H42" s="66" t="str">
        <f t="shared" si="3"/>
        <v/>
      </c>
    </row>
    <row r="43" spans="1:8">
      <c r="A43" s="156" t="str">
        <f t="shared" si="6"/>
        <v/>
      </c>
      <c r="B43" s="174"/>
      <c r="C43" s="159" t="str">
        <f t="shared" si="7"/>
        <v/>
      </c>
      <c r="D43" s="160" t="str">
        <f t="shared" si="8"/>
        <v/>
      </c>
      <c r="E43" s="161" t="str">
        <f t="shared" si="9"/>
        <v/>
      </c>
      <c r="F43" s="362" t="str">
        <f t="shared" si="10"/>
        <v/>
      </c>
      <c r="G43" s="162" t="str">
        <f t="shared" si="11"/>
        <v/>
      </c>
      <c r="H43" s="162" t="str">
        <f t="shared" si="3"/>
        <v/>
      </c>
    </row>
    <row r="44" spans="1:8">
      <c r="A44" s="191" t="str">
        <f t="shared" si="6"/>
        <v/>
      </c>
      <c r="B44" s="179"/>
      <c r="C44" s="180" t="str">
        <f>IF(B44="","",INDEX(NOM,MATCH($B44,Dossard,0)))</f>
        <v/>
      </c>
      <c r="D44" s="181" t="str">
        <f>IF(B44="","",INDEX(PRENOM,MATCH($B44,Dossard,0)))</f>
        <v/>
      </c>
      <c r="E44" s="182" t="str">
        <f>IF(B44="","",INDEX(Classe,MATCH($B44,Dossard,0)))</f>
        <v/>
      </c>
      <c r="F44" s="363" t="str">
        <f>IF(B44="","",INDEX(Catégorie,MATCH($B44,Dossard,0)))</f>
        <v/>
      </c>
      <c r="G44" s="184" t="str">
        <f>IF(B44="","",INDEX(Sexe,MATCH($B44,Dossard,0)))</f>
        <v/>
      </c>
      <c r="H44" s="184" t="str">
        <f>IF(B44="","",INDEX(Cat,MATCH($B44,Dossard,0)))</f>
        <v/>
      </c>
    </row>
    <row r="45" spans="1:8">
      <c r="A45" s="191" t="str">
        <f t="shared" si="6"/>
        <v/>
      </c>
      <c r="B45" s="179"/>
      <c r="C45" s="180" t="str">
        <f>IF(B45="","",INDEX(NOM,MATCH($B45,Dossard,0)))</f>
        <v/>
      </c>
      <c r="D45" s="181" t="str">
        <f>IF(B45="","",INDEX(PRENOM,MATCH($B45,Dossard,0)))</f>
        <v/>
      </c>
      <c r="E45" s="182" t="str">
        <f>IF(B45="","",INDEX(Classe,MATCH($B45,Dossard,0)))</f>
        <v/>
      </c>
      <c r="F45" s="363" t="str">
        <f>IF(B45="","",INDEX(Catégorie,MATCH($B45,Dossard,0)))</f>
        <v/>
      </c>
      <c r="G45" s="184" t="str">
        <f>IF(B45="","",INDEX(Sexe,MATCH($B45,Dossard,0)))</f>
        <v/>
      </c>
      <c r="H45" s="184" t="str">
        <f>IF(B45="","",INDEX(Cat,MATCH($B45,Dossard,0)))</f>
        <v/>
      </c>
    </row>
    <row r="46" spans="1:8">
      <c r="A46" s="191" t="str">
        <f t="shared" si="6"/>
        <v/>
      </c>
      <c r="B46" s="179"/>
      <c r="C46" s="180" t="str">
        <f>IF(B46="","",INDEX(NOM,MATCH($B46,Dossard,0)))</f>
        <v/>
      </c>
      <c r="D46" s="181" t="str">
        <f>IF(B46="","",INDEX(PRENOM,MATCH($B46,Dossard,0)))</f>
        <v/>
      </c>
      <c r="E46" s="182" t="str">
        <f>IF(B46="","",INDEX(Classe,MATCH($B46,Dossard,0)))</f>
        <v/>
      </c>
      <c r="F46" s="363" t="str">
        <f>IF(B46="","",INDEX(Catégorie,MATCH($B46,Dossard,0)))</f>
        <v/>
      </c>
      <c r="G46" s="184" t="str">
        <f>IF(B46="","",INDEX(Sexe,MATCH($B46,Dossard,0)))</f>
        <v/>
      </c>
      <c r="H46" s="184" t="str">
        <f>IF(B46="","",INDEX(Cat,MATCH($B46,Dossard,0)))</f>
        <v/>
      </c>
    </row>
    <row r="47" spans="1:8">
      <c r="A47" s="191" t="str">
        <f t="shared" si="6"/>
        <v/>
      </c>
      <c r="B47" s="179"/>
      <c r="C47" s="180" t="str">
        <f>IF(B47="","",INDEX(NOM,MATCH($B47,Dossard,0)))</f>
        <v/>
      </c>
      <c r="D47" s="181" t="str">
        <f>IF(B47="","",INDEX(PRENOM,MATCH($B47,Dossard,0)))</f>
        <v/>
      </c>
      <c r="E47" s="182" t="str">
        <f>IF(B47="","",INDEX(Classe,MATCH($B47,Dossard,0)))</f>
        <v/>
      </c>
      <c r="F47" s="363" t="str">
        <f>IF(B47="","",INDEX(Catégorie,MATCH($B47,Dossard,0)))</f>
        <v/>
      </c>
      <c r="G47" s="184" t="str">
        <f>IF(B47="","",INDEX(Sexe,MATCH($B47,Dossard,0)))</f>
        <v/>
      </c>
      <c r="H47" s="184" t="str">
        <f>IF(B47="","",INDEX(Cat,MATCH($B47,Dossard,0)))</f>
        <v/>
      </c>
    </row>
  </sheetData>
  <mergeCells count="9">
    <mergeCell ref="J9:K9"/>
    <mergeCell ref="Q9:R9"/>
    <mergeCell ref="T9:U9"/>
    <mergeCell ref="J19:K19"/>
    <mergeCell ref="J29:K29"/>
    <mergeCell ref="Q29:R29"/>
    <mergeCell ref="Q19:R19"/>
    <mergeCell ref="T19:U19"/>
    <mergeCell ref="T29:U29"/>
  </mergeCells>
  <conditionalFormatting sqref="B1 B42:B1048576">
    <cfRule type="duplicateValues" dxfId="12" priority="1"/>
  </conditionalFormatting>
  <printOptions horizontalCentered="1"/>
  <pageMargins left="0.11811023622047245" right="0.31496062992125984" top="0.94488188976377963" bottom="0.74803149606299213" header="0.31496062992125984" footer="0.31496062992125984"/>
  <pageSetup orientation="portrait" horizontalDpi="4294967294" r:id="rId1"/>
  <headerFooter alignWithMargins="0">
    <oddHeader xml:space="preserve">&amp;C&amp;"Arial,Gras"&amp;16CROSS DU DISTRICT ITI
BG1
&amp;R
</oddHeader>
  </headerFooter>
  <legacyDrawing r:id="rId2"/>
  <oleObjects>
    <oleObject progId="MSPhotoEd.3" shapeId="35841" r:id="rId3"/>
    <oleObject progId="MSPhotoEd.3" shapeId="35842" r:id="rId4"/>
    <oleObject progId="MSPhotoEd.3" shapeId="35843" r:id="rId5"/>
    <oleObject progId="MSPhotoEd.3" shapeId="35844" r:id="rId6"/>
  </oleObjects>
  <tableParts count="1"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4"/>
  <dimension ref="A1:K60"/>
  <sheetViews>
    <sheetView topLeftCell="A12" workbookViewId="0">
      <selection activeCell="I1" sqref="I1"/>
    </sheetView>
  </sheetViews>
  <sheetFormatPr baseColWidth="10" defaultRowHeight="12.75"/>
  <cols>
    <col min="1" max="1" width="8.85546875" customWidth="1"/>
    <col min="2" max="2" width="9.42578125" style="64" customWidth="1"/>
    <col min="3" max="3" width="22.28515625" customWidth="1"/>
    <col min="4" max="4" width="18" customWidth="1"/>
    <col min="5" max="5" width="16" customWidth="1"/>
    <col min="7" max="7" width="8" customWidth="1"/>
    <col min="8" max="8" width="6.5703125" customWidth="1"/>
  </cols>
  <sheetData>
    <row r="1" spans="1:8" ht="18">
      <c r="A1" s="327" t="s">
        <v>719</v>
      </c>
      <c r="B1" s="327"/>
      <c r="C1" s="327"/>
      <c r="D1" s="327"/>
      <c r="E1" s="327"/>
      <c r="F1" s="327"/>
      <c r="G1" s="327"/>
      <c r="H1" s="327"/>
    </row>
    <row r="2" spans="1:8" ht="15.75">
      <c r="A2" s="326" t="s">
        <v>90</v>
      </c>
      <c r="B2" s="326"/>
      <c r="C2" s="326"/>
      <c r="D2" s="326"/>
      <c r="E2" s="326"/>
      <c r="F2" s="326"/>
      <c r="G2" s="326"/>
      <c r="H2" s="326"/>
    </row>
    <row r="3" spans="1:8" ht="15.75">
      <c r="A3" s="18" t="s">
        <v>13</v>
      </c>
      <c r="B3" s="18" t="s">
        <v>2</v>
      </c>
      <c r="C3" s="19" t="s">
        <v>0</v>
      </c>
      <c r="D3" s="20" t="s">
        <v>1</v>
      </c>
      <c r="E3" s="20" t="s">
        <v>97</v>
      </c>
      <c r="F3" s="21" t="s">
        <v>11</v>
      </c>
      <c r="G3" s="21" t="s">
        <v>96</v>
      </c>
      <c r="H3" s="21" t="s">
        <v>18</v>
      </c>
    </row>
    <row r="4" spans="1:8" ht="15.75">
      <c r="A4" s="29">
        <v>1</v>
      </c>
      <c r="B4" s="63">
        <f t="array" ref="B4">IFERROR(INDEX(Tableau24[Dossard],SMALL(IF((Tableau24[Cat]="JG"),'CG JG'!Clast,1000),ROWS($4:4))),"")</f>
        <v>293</v>
      </c>
      <c r="C4" s="35" t="str">
        <f t="shared" ref="C4" si="0">IF(B4="","",INDEX(NOM,MATCH($B4,Dossard,0)))</f>
        <v>MAYARD</v>
      </c>
      <c r="D4" s="136" t="str">
        <f t="shared" ref="D4" si="1">IF(B4="","",INDEX(PRENOM,MATCH($B4,Dossard,0)))</f>
        <v>gaël</v>
      </c>
      <c r="E4" s="36" t="str">
        <f t="shared" ref="E4" si="2">IF(B4="","",INDEX(Classe,MATCH($B4,Dossard,0)))</f>
        <v>SCT</v>
      </c>
      <c r="F4" s="137">
        <f t="shared" ref="F4" si="3">IF(B4="","",INDEX(Catégorie,MATCH($B4,Dossard,0)))</f>
        <v>35423</v>
      </c>
      <c r="G4" s="138" t="str">
        <f t="shared" ref="G4" si="4">IF(B4="","",INDEX(Sexe,MATCH($B4,Dossard,0)))</f>
        <v>G</v>
      </c>
      <c r="H4" s="138" t="str">
        <f t="shared" ref="H4" si="5">IF(B4="","",INDEX(Cat,MATCH($B4,Dossard,0)))</f>
        <v>JG</v>
      </c>
    </row>
    <row r="5" spans="1:8" ht="15.75">
      <c r="A5" s="30">
        <v>2</v>
      </c>
      <c r="B5" s="63">
        <f t="array" ref="B5">IFERROR(INDEX(Tableau24[Dossard],SMALL(IF((Tableau24[Cat]="JG"),'CG JG'!Clast,1000),ROWS($4:5))),"")</f>
        <v>296</v>
      </c>
      <c r="C5" s="35" t="str">
        <f t="shared" ref="C5:C6" si="6">IF(B5="","",INDEX(NOM,MATCH($B5,Dossard,0)))</f>
        <v>CHARPENTIER</v>
      </c>
      <c r="D5" s="136" t="str">
        <f t="shared" ref="D5:D6" si="7">IF(B5="","",INDEX(PRENOM,MATCH($B5,Dossard,0)))</f>
        <v>arthur</v>
      </c>
      <c r="E5" s="36" t="str">
        <f t="shared" ref="E5:E6" si="8">IF(B5="","",INDEX(Classe,MATCH($B5,Dossard,0)))</f>
        <v>SCT</v>
      </c>
      <c r="F5" s="137">
        <f t="shared" ref="F5:F6" si="9">IF(B5="","",INDEX(Catégorie,MATCH($B5,Dossard,0)))</f>
        <v>35458</v>
      </c>
      <c r="G5" s="138" t="str">
        <f t="shared" ref="G5:G6" si="10">IF(B5="","",INDEX(Sexe,MATCH($B5,Dossard,0)))</f>
        <v>G</v>
      </c>
      <c r="H5" s="138" t="str">
        <f t="shared" ref="H5:H6" si="11">IF(B5="","",INDEX(Cat,MATCH($B5,Dossard,0)))</f>
        <v>JG</v>
      </c>
    </row>
    <row r="6" spans="1:8" ht="15.75">
      <c r="A6" s="29">
        <v>3</v>
      </c>
      <c r="B6" s="63">
        <f t="array" ref="B6">IFERROR(INDEX(Tableau24[Dossard],SMALL(IF((Tableau24[Cat]="JG"),'CG JG'!Clast,1000),ROWS($4:6))),"")</f>
        <v>294</v>
      </c>
      <c r="C6" s="35" t="str">
        <f t="shared" si="6"/>
        <v>GAUCHY</v>
      </c>
      <c r="D6" s="136" t="str">
        <f t="shared" si="7"/>
        <v>jordy</v>
      </c>
      <c r="E6" s="36" t="str">
        <f t="shared" si="8"/>
        <v>SCT</v>
      </c>
      <c r="F6" s="137">
        <f t="shared" si="9"/>
        <v>35309</v>
      </c>
      <c r="G6" s="138" t="str">
        <f t="shared" si="10"/>
        <v>G</v>
      </c>
      <c r="H6" s="138" t="str">
        <f t="shared" si="11"/>
        <v>JG</v>
      </c>
    </row>
    <row r="7" spans="1:8" ht="6" customHeight="1">
      <c r="A7" s="54"/>
      <c r="B7" s="62"/>
      <c r="C7" s="54"/>
      <c r="D7" s="54"/>
      <c r="E7" s="54"/>
      <c r="F7" s="54"/>
      <c r="G7" s="54"/>
      <c r="H7" s="54"/>
    </row>
    <row r="8" spans="1:8" ht="15.75">
      <c r="A8" s="326" t="s">
        <v>114</v>
      </c>
      <c r="B8" s="326"/>
      <c r="C8" s="326"/>
      <c r="D8" s="326"/>
      <c r="E8" s="326"/>
      <c r="F8" s="326"/>
      <c r="G8" s="326"/>
      <c r="H8" s="326"/>
    </row>
    <row r="9" spans="1:8" ht="15.75">
      <c r="A9" s="18" t="s">
        <v>13</v>
      </c>
      <c r="B9" s="18" t="s">
        <v>2</v>
      </c>
      <c r="C9" s="19" t="s">
        <v>0</v>
      </c>
      <c r="D9" s="20" t="s">
        <v>1</v>
      </c>
      <c r="E9" s="20" t="s">
        <v>97</v>
      </c>
      <c r="F9" s="21" t="s">
        <v>11</v>
      </c>
      <c r="G9" s="21" t="s">
        <v>96</v>
      </c>
      <c r="H9" s="21" t="s">
        <v>18</v>
      </c>
    </row>
    <row r="10" spans="1:8" ht="15.75">
      <c r="A10" s="29">
        <v>1</v>
      </c>
      <c r="B10" s="63" t="str">
        <f t="array" ref="B10">IFERROR(INDEX(Tableau2[Dossard],SMALL(IF((Tableau2[Cat]="JF"),'CF JF'!Clast,1000),ROWS($10:10))),"")</f>
        <v/>
      </c>
      <c r="C10" s="35" t="str">
        <f t="shared" ref="C10:C12" si="12">IF(B10="","",INDEX(NOM,MATCH($B10,Dossard,0)))</f>
        <v/>
      </c>
      <c r="D10" s="136" t="str">
        <f t="shared" ref="D10:D12" si="13">IF(B10="","",INDEX(PRENOM,MATCH($B10,Dossard,0)))</f>
        <v/>
      </c>
      <c r="E10" s="36" t="str">
        <f t="shared" ref="E10:E12" si="14">IF(B10="","",INDEX(Classe,MATCH($B10,Dossard,0)))</f>
        <v/>
      </c>
      <c r="F10" s="137" t="str">
        <f t="shared" ref="F10:F12" si="15">IF(B10="","",INDEX(Catégorie,MATCH($B10,Dossard,0)))</f>
        <v/>
      </c>
      <c r="G10" s="138" t="str">
        <f t="shared" ref="G10:G12" si="16">IF(B10="","",INDEX(Sexe,MATCH($B10,Dossard,0)))</f>
        <v/>
      </c>
      <c r="H10" s="138" t="str">
        <f t="shared" ref="H10:H12" si="17">IF(B10="","",INDEX(Cat,MATCH($B10,Dossard,0)))</f>
        <v/>
      </c>
    </row>
    <row r="11" spans="1:8" ht="15.75">
      <c r="A11" s="30">
        <v>2</v>
      </c>
      <c r="B11" s="63" t="str">
        <f t="array" ref="B11">IFERROR(INDEX(Tableau2[Dossard],SMALL(IF((Tableau2[Cat]="JF"),'CF JF'!Clast,1000),ROWS($10:11))),"")</f>
        <v/>
      </c>
      <c r="C11" s="35" t="str">
        <f t="shared" si="12"/>
        <v/>
      </c>
      <c r="D11" s="136" t="str">
        <f t="shared" si="13"/>
        <v/>
      </c>
      <c r="E11" s="36" t="str">
        <f t="shared" si="14"/>
        <v/>
      </c>
      <c r="F11" s="137" t="str">
        <f t="shared" si="15"/>
        <v/>
      </c>
      <c r="G11" s="138" t="str">
        <f t="shared" si="16"/>
        <v/>
      </c>
      <c r="H11" s="138" t="str">
        <f t="shared" si="17"/>
        <v/>
      </c>
    </row>
    <row r="12" spans="1:8" ht="15.75">
      <c r="A12" s="29">
        <v>3</v>
      </c>
      <c r="B12" s="63" t="str">
        <f t="array" ref="B12">IFERROR(INDEX(Tableau2[Dossard],SMALL(IF((Tableau2[Cat]="JF"),'CF JF'!Clast,1000),ROWS($10:12))),"")</f>
        <v/>
      </c>
      <c r="C12" s="35" t="str">
        <f t="shared" si="12"/>
        <v/>
      </c>
      <c r="D12" s="136" t="str">
        <f t="shared" si="13"/>
        <v/>
      </c>
      <c r="E12" s="36" t="str">
        <f t="shared" si="14"/>
        <v/>
      </c>
      <c r="F12" s="137" t="str">
        <f t="shared" si="15"/>
        <v/>
      </c>
      <c r="G12" s="138" t="str">
        <f t="shared" si="16"/>
        <v/>
      </c>
      <c r="H12" s="138" t="str">
        <f t="shared" si="17"/>
        <v/>
      </c>
    </row>
    <row r="13" spans="1:8" ht="9.6" customHeight="1">
      <c r="A13" s="55"/>
      <c r="B13" s="56"/>
      <c r="C13" s="57"/>
      <c r="D13" s="58"/>
      <c r="E13" s="59"/>
      <c r="F13" s="60"/>
      <c r="G13" s="61"/>
      <c r="H13" s="61"/>
    </row>
    <row r="14" spans="1:8" ht="15" customHeight="1">
      <c r="A14" s="326" t="s">
        <v>94</v>
      </c>
      <c r="B14" s="326"/>
      <c r="C14" s="326"/>
      <c r="D14" s="326"/>
      <c r="E14" s="326"/>
      <c r="F14" s="326"/>
      <c r="G14" s="326"/>
      <c r="H14" s="326"/>
    </row>
    <row r="15" spans="1:8" ht="15.75">
      <c r="A15" s="18" t="s">
        <v>13</v>
      </c>
      <c r="B15" s="18" t="s">
        <v>2</v>
      </c>
      <c r="C15" s="19" t="s">
        <v>0</v>
      </c>
      <c r="D15" s="20" t="s">
        <v>1</v>
      </c>
      <c r="E15" s="20" t="s">
        <v>97</v>
      </c>
      <c r="F15" s="21" t="s">
        <v>11</v>
      </c>
      <c r="G15" s="21" t="s">
        <v>96</v>
      </c>
      <c r="H15" s="21" t="s">
        <v>18</v>
      </c>
    </row>
    <row r="16" spans="1:8" ht="15.75">
      <c r="A16" s="29">
        <v>1</v>
      </c>
      <c r="B16" s="63">
        <f t="array" ref="B16">IFERROR(INDEX(Tableau24[Dossard],SMALL(IF((Tableau24[Cat]="CG"),'CG JG'!Clast,1000),ROWS($16:16))),"")</f>
        <v>284</v>
      </c>
      <c r="C16" s="35" t="str">
        <f t="shared" ref="C16:C18" si="18">IF(B16="","",INDEX(NOM,MATCH($B16,Dossard,0)))</f>
        <v>JABET</v>
      </c>
      <c r="D16" s="136" t="str">
        <f t="shared" ref="D16:D18" si="19">IF(B16="","",INDEX(PRENOM,MATCH($B16,Dossard,0)))</f>
        <v>robin</v>
      </c>
      <c r="E16" s="36" t="str">
        <f t="shared" ref="E16:E18" si="20">IF(B16="","",INDEX(Classe,MATCH($B16,Dossard,0)))</f>
        <v>SCT</v>
      </c>
      <c r="F16" s="137">
        <f t="shared" ref="F16:F18" si="21">IF(B16="","",INDEX(Catégorie,MATCH($B16,Dossard,0)))</f>
        <v>35959</v>
      </c>
      <c r="G16" s="138" t="str">
        <f t="shared" ref="G16:G18" si="22">IF(B16="","",INDEX(Sexe,MATCH($B16,Dossard,0)))</f>
        <v>G</v>
      </c>
      <c r="H16" s="138" t="str">
        <f t="shared" ref="H16:H18" si="23">IF(B16="","",INDEX(Cat,MATCH($B16,Dossard,0)))</f>
        <v>CG</v>
      </c>
    </row>
    <row r="17" spans="1:11" ht="15.75">
      <c r="A17" s="30">
        <v>2</v>
      </c>
      <c r="B17" s="63">
        <f t="array" ref="B17">IFERROR(INDEX(Tableau24[Dossard],SMALL(IF((Tableau24[Cat]="CG"),'CG JG'!Clast,1000),ROWS($16:17))),"")</f>
        <v>283</v>
      </c>
      <c r="C17" s="35" t="str">
        <f t="shared" si="18"/>
        <v>CHOLEAU</v>
      </c>
      <c r="D17" s="136" t="str">
        <f t="shared" si="19"/>
        <v>kizito</v>
      </c>
      <c r="E17" s="36" t="str">
        <f t="shared" si="20"/>
        <v>SCT</v>
      </c>
      <c r="F17" s="137">
        <f t="shared" si="21"/>
        <v>35887</v>
      </c>
      <c r="G17" s="138" t="str">
        <f t="shared" si="22"/>
        <v>G</v>
      </c>
      <c r="H17" s="138" t="str">
        <f t="shared" si="23"/>
        <v>CG</v>
      </c>
    </row>
    <row r="18" spans="1:11" ht="15.75">
      <c r="A18" s="29">
        <v>3</v>
      </c>
      <c r="B18" s="63">
        <f t="array" ref="B18">IFERROR(INDEX(Tableau24[Dossard],SMALL(IF((Tableau24[Cat]="CG"),'CG JG'!Clast,1000),ROWS($16:18))),"")</f>
        <v>286</v>
      </c>
      <c r="C18" s="35" t="str">
        <f t="shared" si="18"/>
        <v>FULLER</v>
      </c>
      <c r="D18" s="136" t="str">
        <f t="shared" si="19"/>
        <v>raihia</v>
      </c>
      <c r="E18" s="36" t="str">
        <f t="shared" si="20"/>
        <v>SCT</v>
      </c>
      <c r="F18" s="137">
        <f t="shared" si="21"/>
        <v>35966</v>
      </c>
      <c r="G18" s="138" t="str">
        <f t="shared" si="22"/>
        <v>G</v>
      </c>
      <c r="H18" s="138" t="str">
        <f t="shared" si="23"/>
        <v>CG</v>
      </c>
    </row>
    <row r="20" spans="1:11" ht="13.15" customHeight="1">
      <c r="A20" s="326" t="s">
        <v>95</v>
      </c>
      <c r="B20" s="326"/>
      <c r="C20" s="326"/>
      <c r="D20" s="326"/>
      <c r="E20" s="326"/>
      <c r="F20" s="326"/>
      <c r="G20" s="326"/>
      <c r="H20" s="326"/>
    </row>
    <row r="21" spans="1:11" ht="15.75">
      <c r="A21" s="18" t="s">
        <v>13</v>
      </c>
      <c r="B21" s="18" t="s">
        <v>2</v>
      </c>
      <c r="C21" s="19" t="s">
        <v>0</v>
      </c>
      <c r="D21" s="20" t="s">
        <v>1</v>
      </c>
      <c r="E21" s="20" t="s">
        <v>97</v>
      </c>
      <c r="F21" s="21" t="s">
        <v>11</v>
      </c>
      <c r="G21" s="21" t="s">
        <v>96</v>
      </c>
      <c r="H21" s="21" t="s">
        <v>18</v>
      </c>
    </row>
    <row r="22" spans="1:11" ht="15.75">
      <c r="A22" s="29">
        <v>1</v>
      </c>
      <c r="B22" s="63">
        <f t="array" ref="B22">IFERROR(INDEX(Tableau2[Dossard],SMALL(IF((Tableau2[Cat]="CF"),'CF JF'!Clast,1000),ROWS($22:22))),"")</f>
        <v>394</v>
      </c>
      <c r="C22" s="35" t="str">
        <f t="shared" ref="C22:C24" si="24">IF(B22="","",INDEX(NOM,MATCH($B22,Dossard,0)))</f>
        <v>TRIGALLEAU</v>
      </c>
      <c r="D22" s="136" t="str">
        <f t="shared" ref="D22:D24" si="25">IF(B22="","",INDEX(PRENOM,MATCH($B22,Dossard,0)))</f>
        <v>RANIHEI</v>
      </c>
      <c r="E22" s="36" t="str">
        <f t="shared" ref="E22:E24" si="26">IF(B22="","",INDEX(Classe,MATCH($B22,Dossard,0)))</f>
        <v>TARAVAO</v>
      </c>
      <c r="F22" s="137">
        <f t="shared" ref="F22:F24" si="27">IF(B22="","",INDEX(Catégorie,MATCH($B22,Dossard,0)))</f>
        <v>36516</v>
      </c>
      <c r="G22" s="138" t="str">
        <f t="shared" ref="G22:G24" si="28">IF(B22="","",INDEX(Sexe,MATCH($B22,Dossard,0)))</f>
        <v>F</v>
      </c>
      <c r="H22" s="138" t="str">
        <f t="shared" ref="H22:H24" si="29">IF(B22="","",INDEX(Cat,MATCH($B22,Dossard,0)))</f>
        <v>CF</v>
      </c>
      <c r="K22" t="str">
        <f>IF(B2&lt;&gt;"",B2&amp;2,"")</f>
        <v/>
      </c>
    </row>
    <row r="23" spans="1:11" ht="15.75">
      <c r="A23" s="30">
        <v>2</v>
      </c>
      <c r="B23" s="63">
        <f t="array" ref="B23">IFERROR(INDEX(Tableau2[Dossard],SMALL(IF((Tableau2[Cat]="CF"),'CF JF'!Clast,1000),ROWS($22:23))),"")</f>
        <v>393</v>
      </c>
      <c r="C23" s="35" t="str">
        <f t="shared" si="24"/>
        <v>LE BRUN</v>
      </c>
      <c r="D23" s="136" t="str">
        <f t="shared" si="25"/>
        <v>EMILIE</v>
      </c>
      <c r="E23" s="36" t="str">
        <f t="shared" si="26"/>
        <v>TARAVAO</v>
      </c>
      <c r="F23" s="137">
        <f t="shared" si="27"/>
        <v>36420</v>
      </c>
      <c r="G23" s="138" t="str">
        <f t="shared" si="28"/>
        <v>F</v>
      </c>
      <c r="H23" s="138" t="str">
        <f t="shared" si="29"/>
        <v>CF</v>
      </c>
    </row>
    <row r="24" spans="1:11" ht="15.75">
      <c r="A24" s="29">
        <v>3</v>
      </c>
      <c r="B24" s="63">
        <f t="array" ref="B24">IFERROR(INDEX(Tableau2[Dossard],SMALL(IF((Tableau2[Cat]="CF"),'CF JF'!Clast,1000),ROWS($22:24))),"")</f>
        <v>279</v>
      </c>
      <c r="C24" s="35" t="str">
        <f t="shared" si="24"/>
        <v>LEVY</v>
      </c>
      <c r="D24" s="136" t="str">
        <f t="shared" si="25"/>
        <v>tuiana</v>
      </c>
      <c r="E24" s="36" t="str">
        <f t="shared" si="26"/>
        <v>SCT</v>
      </c>
      <c r="F24" s="137">
        <f t="shared" si="27"/>
        <v>36131</v>
      </c>
      <c r="G24" s="138" t="str">
        <f t="shared" si="28"/>
        <v>F</v>
      </c>
      <c r="H24" s="138" t="str">
        <f t="shared" si="29"/>
        <v>CF</v>
      </c>
    </row>
    <row r="25" spans="1:11" ht="8.4499999999999993" customHeight="1"/>
    <row r="26" spans="1:11" s="28" customFormat="1" ht="15.6" customHeight="1">
      <c r="A26" s="326" t="s">
        <v>27</v>
      </c>
      <c r="B26" s="326"/>
      <c r="C26" s="326"/>
      <c r="D26" s="326"/>
      <c r="E26" s="326"/>
      <c r="F26" s="326"/>
      <c r="G26" s="326"/>
      <c r="H26" s="326"/>
    </row>
    <row r="27" spans="1:11" ht="15.75">
      <c r="A27" s="18" t="s">
        <v>13</v>
      </c>
      <c r="B27" s="18" t="s">
        <v>2</v>
      </c>
      <c r="C27" s="19" t="s">
        <v>0</v>
      </c>
      <c r="D27" s="20" t="s">
        <v>1</v>
      </c>
      <c r="E27" s="20" t="s">
        <v>97</v>
      </c>
      <c r="F27" s="21" t="s">
        <v>11</v>
      </c>
      <c r="G27" s="21" t="s">
        <v>96</v>
      </c>
      <c r="H27" s="21" t="s">
        <v>18</v>
      </c>
    </row>
    <row r="28" spans="1:11" ht="15.75">
      <c r="A28" s="31">
        <v>1</v>
      </c>
      <c r="B28" s="63">
        <f t="array" ref="B28">IFERROR(INDEX(Tableau25[Dossard],SMALL(IF((Tableau25[Cat]="MG"),MG!Clast,1000),ROWS($28:28))),"")</f>
        <v>261</v>
      </c>
      <c r="C28" s="35" t="str">
        <f t="shared" ref="C28:C30" si="30">IF(B28="","",INDEX(NOM,MATCH($B28,Dossard,0)))</f>
        <v>TUFARIUA</v>
      </c>
      <c r="D28" s="136" t="str">
        <f t="shared" ref="D28:D30" si="31">IF(B28="","",INDEX(PRENOM,MATCH($B28,Dossard,0)))</f>
        <v>tutehau</v>
      </c>
      <c r="E28" s="36" t="str">
        <f t="shared" ref="E28:E30" si="32">IF(B28="","",INDEX(Classe,MATCH($B28,Dossard,0)))</f>
        <v>SCT</v>
      </c>
      <c r="F28" s="137">
        <f t="shared" ref="F28:F30" si="33">IF(B28="","",INDEX(Catégorie,MATCH($B28,Dossard,0)))</f>
        <v>36556</v>
      </c>
      <c r="G28" s="138" t="str">
        <f t="shared" ref="G28:G30" si="34">IF(B28="","",INDEX(Sexe,MATCH($B28,Dossard,0)))</f>
        <v>G</v>
      </c>
      <c r="H28" s="138" t="str">
        <f t="shared" ref="H28:H30" si="35">IF(B28="","",INDEX(Cat,MATCH($B28,Dossard,0)))</f>
        <v>MG</v>
      </c>
    </row>
    <row r="29" spans="1:11" ht="15.75">
      <c r="A29" s="32">
        <v>2</v>
      </c>
      <c r="B29" s="63">
        <f t="array" ref="B29">IFERROR(INDEX(Tableau25[Dossard],SMALL(IF((Tableau25[Cat]="MG"),MG!Clast,1000),ROWS($28:29))),"")</f>
        <v>374</v>
      </c>
      <c r="C29" s="35" t="str">
        <f t="shared" si="30"/>
        <v>LEE WING</v>
      </c>
      <c r="D29" s="136" t="str">
        <f t="shared" si="31"/>
        <v>NOE</v>
      </c>
      <c r="E29" s="36" t="str">
        <f t="shared" si="32"/>
        <v>TARAVAO</v>
      </c>
      <c r="F29" s="137">
        <f t="shared" si="33"/>
        <v>36529</v>
      </c>
      <c r="G29" s="138" t="str">
        <f t="shared" si="34"/>
        <v>G</v>
      </c>
      <c r="H29" s="138" t="str">
        <f t="shared" si="35"/>
        <v>MG</v>
      </c>
    </row>
    <row r="30" spans="1:11" ht="15.75">
      <c r="A30" s="31">
        <v>3</v>
      </c>
      <c r="B30" s="63">
        <f t="array" ref="B30">IFERROR(INDEX(Tableau25[Dossard],SMALL(IF((Tableau25[Cat]="MG"),MG!Clast,1000),ROWS($28:30))),"")</f>
        <v>479</v>
      </c>
      <c r="C30" s="35" t="str">
        <f t="shared" si="30"/>
        <v>HOTOEUA</v>
      </c>
      <c r="D30" s="136" t="str">
        <f t="shared" si="31"/>
        <v>ISMAEL AORAI</v>
      </c>
      <c r="E30" s="36" t="str">
        <f t="shared" si="32"/>
        <v>PAPARA</v>
      </c>
      <c r="F30" s="137">
        <f t="shared" si="33"/>
        <v>36682</v>
      </c>
      <c r="G30" s="138" t="str">
        <f t="shared" si="34"/>
        <v>G</v>
      </c>
      <c r="H30" s="138" t="str">
        <f t="shared" si="35"/>
        <v>MG</v>
      </c>
    </row>
    <row r="31" spans="1:11" ht="6.6" customHeight="1">
      <c r="A31" s="22"/>
      <c r="B31" s="23"/>
      <c r="C31" s="24"/>
      <c r="D31" s="25"/>
      <c r="E31" s="22"/>
      <c r="F31" s="26"/>
      <c r="G31" s="27"/>
      <c r="H31" s="27"/>
    </row>
    <row r="32" spans="1:11" ht="15" customHeight="1">
      <c r="A32" s="326" t="s">
        <v>26</v>
      </c>
      <c r="B32" s="326"/>
      <c r="C32" s="326"/>
      <c r="D32" s="326"/>
      <c r="E32" s="326"/>
      <c r="F32" s="326"/>
      <c r="G32" s="326"/>
      <c r="H32" s="326"/>
    </row>
    <row r="33" spans="1:8" ht="15.75">
      <c r="A33" s="18" t="s">
        <v>13</v>
      </c>
      <c r="B33" s="18" t="s">
        <v>2</v>
      </c>
      <c r="C33" s="19" t="s">
        <v>0</v>
      </c>
      <c r="D33" s="20" t="s">
        <v>1</v>
      </c>
      <c r="E33" s="20" t="s">
        <v>97</v>
      </c>
      <c r="F33" s="21" t="s">
        <v>11</v>
      </c>
      <c r="G33" s="21" t="s">
        <v>96</v>
      </c>
      <c r="H33" s="21" t="s">
        <v>18</v>
      </c>
    </row>
    <row r="34" spans="1:8" ht="15.75">
      <c r="A34" s="31">
        <v>1</v>
      </c>
      <c r="B34" s="63">
        <f t="array" ref="B34">IFERROR(INDEX(Tableau26[Dossard],SMALL(IF((Tableau26[Cat]="MF"),MF!Clast,1000),ROWS($34:34))),"")</f>
        <v>453</v>
      </c>
      <c r="C34" s="35" t="str">
        <f t="shared" ref="C34:C36" si="36">IF(B34="","",INDEX(NOM,MATCH($B34,Dossard,0)))</f>
        <v>CADDEO</v>
      </c>
      <c r="D34" s="136" t="str">
        <f t="shared" ref="D34:D36" si="37">IF(B34="","",INDEX(PRENOM,MATCH($B34,Dossard,0)))</f>
        <v>JADE VAIANA</v>
      </c>
      <c r="E34" s="36" t="str">
        <f t="shared" ref="E34:E36" si="38">IF(B34="","",INDEX(Classe,MATCH($B34,Dossard,0)))</f>
        <v>PAPARA</v>
      </c>
      <c r="F34" s="137">
        <f t="shared" ref="F34:F36" si="39">IF(B34="","",INDEX(Catégorie,MATCH($B34,Dossard,0)))</f>
        <v>37075</v>
      </c>
      <c r="G34" s="138" t="str">
        <f t="shared" ref="G34:G36" si="40">IF(B34="","",INDEX(Sexe,MATCH($B34,Dossard,0)))</f>
        <v>F</v>
      </c>
      <c r="H34" s="138" t="str">
        <f t="shared" ref="H34:H36" si="41">IF(B34="","",INDEX(Cat,MATCH($B34,Dossard,0)))</f>
        <v>MF</v>
      </c>
    </row>
    <row r="35" spans="1:8" ht="15.75">
      <c r="A35" s="32">
        <v>2</v>
      </c>
      <c r="B35" s="63">
        <f t="array" ref="B35">IFERROR(INDEX(Tableau26[Dossard],SMALL(IF((Tableau26[Cat]="MF"),MF!Clast,1000),ROWS($34:35))),"")</f>
        <v>356</v>
      </c>
      <c r="C35" s="35" t="str">
        <f t="shared" si="36"/>
        <v>RICHER</v>
      </c>
      <c r="D35" s="136" t="str">
        <f t="shared" si="37"/>
        <v>CANDICE</v>
      </c>
      <c r="E35" s="36" t="str">
        <f t="shared" si="38"/>
        <v>TARAVAO</v>
      </c>
      <c r="F35" s="137">
        <f t="shared" si="39"/>
        <v>36858</v>
      </c>
      <c r="G35" s="138" t="str">
        <f t="shared" si="40"/>
        <v>F</v>
      </c>
      <c r="H35" s="138" t="str">
        <f t="shared" si="41"/>
        <v>MF</v>
      </c>
    </row>
    <row r="36" spans="1:8" ht="15.75">
      <c r="A36" s="31">
        <v>3</v>
      </c>
      <c r="B36" s="63">
        <f t="array" ref="B36">IFERROR(INDEX(Tableau26[Dossard],SMALL(IF((Tableau26[Cat]="MF"),MF!Clast,1000),ROWS($34:36))),"")</f>
        <v>452</v>
      </c>
      <c r="C36" s="35" t="str">
        <f t="shared" si="36"/>
        <v>CADDEO</v>
      </c>
      <c r="D36" s="136" t="str">
        <f t="shared" si="37"/>
        <v>AMBRE TIARE</v>
      </c>
      <c r="E36" s="36" t="str">
        <f t="shared" si="38"/>
        <v>PAPARA</v>
      </c>
      <c r="F36" s="137">
        <f t="shared" si="39"/>
        <v>37075</v>
      </c>
      <c r="G36" s="138" t="str">
        <f t="shared" si="40"/>
        <v>F</v>
      </c>
      <c r="H36" s="138" t="str">
        <f t="shared" si="41"/>
        <v>MF</v>
      </c>
    </row>
    <row r="37" spans="1:8" ht="10.15" customHeight="1"/>
    <row r="38" spans="1:8" ht="13.15" customHeight="1">
      <c r="A38" s="326" t="s">
        <v>29</v>
      </c>
      <c r="B38" s="326"/>
      <c r="C38" s="326"/>
      <c r="D38" s="326"/>
      <c r="E38" s="326"/>
      <c r="F38" s="326"/>
      <c r="G38" s="326"/>
      <c r="H38" s="326"/>
    </row>
    <row r="39" spans="1:8" ht="15.75">
      <c r="A39" s="18" t="s">
        <v>13</v>
      </c>
      <c r="B39" s="18" t="s">
        <v>2</v>
      </c>
      <c r="C39" s="19" t="s">
        <v>0</v>
      </c>
      <c r="D39" s="20" t="s">
        <v>1</v>
      </c>
      <c r="E39" s="20" t="s">
        <v>97</v>
      </c>
      <c r="F39" s="21" t="s">
        <v>11</v>
      </c>
      <c r="G39" s="21" t="s">
        <v>96</v>
      </c>
      <c r="H39" s="21" t="s">
        <v>18</v>
      </c>
    </row>
    <row r="40" spans="1:8" ht="15.75">
      <c r="A40" s="29">
        <v>1</v>
      </c>
      <c r="B40" s="63">
        <f t="array" ref="B40">IFERROR(INDEX(Tableau28[Dossard],SMALL(IF((Tableau28[Cat]="BG2"),'BG2'!Clast,1000),ROWS($40:40))),"")</f>
        <v>240</v>
      </c>
      <c r="C40" s="35" t="str">
        <f t="shared" ref="C40" si="42">IF(B40="","",INDEX(NOM,MATCH($B40,Dossard,0)))</f>
        <v>VAAST</v>
      </c>
      <c r="D40" s="136" t="str">
        <f t="shared" ref="D40" si="43">IF(B40="","",INDEX(PRENOM,MATCH($B40,Dossard,0)))</f>
        <v>kauli</v>
      </c>
      <c r="E40" s="36" t="str">
        <f t="shared" ref="E40" si="44">IF(B40="","",INDEX(Classe,MATCH($B40,Dossard,0)))</f>
        <v>SCT</v>
      </c>
      <c r="F40" s="137">
        <f t="shared" ref="F40" si="45">IF(B40="","",INDEX(Catégorie,MATCH($B40,Dossard,0)))</f>
        <v>37313</v>
      </c>
      <c r="G40" s="138" t="str">
        <f t="shared" ref="G40" si="46">IF(B40="","",INDEX(Sexe,MATCH($B40,Dossard,0)))</f>
        <v>G</v>
      </c>
      <c r="H40" s="138" t="str">
        <f t="shared" ref="H40" si="47">IF(B40="","",INDEX(Cat,MATCH($B40,Dossard,0)))</f>
        <v>BG2</v>
      </c>
    </row>
    <row r="41" spans="1:8" ht="15.75">
      <c r="A41" s="30">
        <v>2</v>
      </c>
      <c r="B41" s="63">
        <f t="array" ref="B41">IFERROR(INDEX(Tableau28[Dossard],SMALL(IF((Tableau28[Cat]="BG2"),'BG2'!Clast,1000),ROWS($40:41))),"")</f>
        <v>242</v>
      </c>
      <c r="C41" s="35" t="str">
        <f t="shared" ref="C41:C42" si="48">IF(B41="","",INDEX(NOM,MATCH($B41,Dossard,0)))</f>
        <v>TUAIVA</v>
      </c>
      <c r="D41" s="136" t="str">
        <f t="shared" ref="D41:D42" si="49">IF(B41="","",INDEX(PRENOM,MATCH($B41,Dossard,0)))</f>
        <v>teanuanua</v>
      </c>
      <c r="E41" s="36" t="str">
        <f t="shared" ref="E41:E42" si="50">IF(B41="","",INDEX(Classe,MATCH($B41,Dossard,0)))</f>
        <v>SCT</v>
      </c>
      <c r="F41" s="137">
        <f t="shared" ref="F41:F42" si="51">IF(B41="","",INDEX(Catégorie,MATCH($B41,Dossard,0)))</f>
        <v>37441</v>
      </c>
      <c r="G41" s="138" t="str">
        <f t="shared" ref="G41:G42" si="52">IF(B41="","",INDEX(Sexe,MATCH($B41,Dossard,0)))</f>
        <v>G</v>
      </c>
      <c r="H41" s="138" t="str">
        <f t="shared" ref="H41:H42" si="53">IF(B41="","",INDEX(Cat,MATCH($B41,Dossard,0)))</f>
        <v>BG2</v>
      </c>
    </row>
    <row r="42" spans="1:8" ht="15.75">
      <c r="A42" s="29">
        <v>3</v>
      </c>
      <c r="B42" s="63">
        <f t="array" ref="B42">IFERROR(INDEX(Tableau28[Dossard],SMALL(IF((Tableau28[Cat]="BG2"),'BG2'!Clast,1000),ROWS($40:42))),"")</f>
        <v>241</v>
      </c>
      <c r="C42" s="35" t="str">
        <f t="shared" si="48"/>
        <v>MORCHOISNE</v>
      </c>
      <c r="D42" s="136" t="str">
        <f t="shared" si="49"/>
        <v>axel</v>
      </c>
      <c r="E42" s="36" t="str">
        <f t="shared" si="50"/>
        <v>SCT</v>
      </c>
      <c r="F42" s="137">
        <f t="shared" si="51"/>
        <v>37552</v>
      </c>
      <c r="G42" s="138" t="str">
        <f t="shared" si="52"/>
        <v>G</v>
      </c>
      <c r="H42" s="138" t="str">
        <f t="shared" si="53"/>
        <v>BG2</v>
      </c>
    </row>
    <row r="43" spans="1:8" ht="10.15" customHeight="1"/>
    <row r="44" spans="1:8" ht="15.6" customHeight="1">
      <c r="A44" s="326" t="s">
        <v>28</v>
      </c>
      <c r="B44" s="326"/>
      <c r="C44" s="326"/>
      <c r="D44" s="326"/>
      <c r="E44" s="326"/>
      <c r="F44" s="326"/>
      <c r="G44" s="326"/>
      <c r="H44" s="326"/>
    </row>
    <row r="45" spans="1:8" ht="15.75">
      <c r="A45" s="18" t="s">
        <v>13</v>
      </c>
      <c r="B45" s="18" t="s">
        <v>2</v>
      </c>
      <c r="C45" s="19" t="s">
        <v>0</v>
      </c>
      <c r="D45" s="20" t="s">
        <v>1</v>
      </c>
      <c r="E45" s="20" t="s">
        <v>97</v>
      </c>
      <c r="F45" s="21" t="s">
        <v>11</v>
      </c>
      <c r="G45" s="21" t="s">
        <v>96</v>
      </c>
      <c r="H45" s="21" t="s">
        <v>18</v>
      </c>
    </row>
    <row r="46" spans="1:8" ht="15.75">
      <c r="A46" s="29">
        <v>1</v>
      </c>
      <c r="B46" s="63">
        <f t="array" ref="B46">IFERROR(INDEX(Tableau29[Dossard],SMALL(IF((Tableau29[Cat]="BF2"),'BF2'!Clast,1000),ROWS(46:$46))),"")</f>
        <v>427</v>
      </c>
      <c r="C46" s="35" t="str">
        <f t="shared" ref="C46:C48" si="54">IF(B46="","",INDEX(NOM,MATCH($B46,Dossard,0)))</f>
        <v>PORET</v>
      </c>
      <c r="D46" s="136" t="str">
        <f t="shared" ref="D46:D48" si="55">IF(B46="","",INDEX(PRENOM,MATCH($B46,Dossard,0)))</f>
        <v>MARGAUX</v>
      </c>
      <c r="E46" s="36" t="str">
        <f t="shared" ref="E46:E48" si="56">IF(B46="","",INDEX(Classe,MATCH($B46,Dossard,0)))</f>
        <v>PAPARA</v>
      </c>
      <c r="F46" s="137">
        <f t="shared" ref="F46:F48" si="57">IF(B46="","",INDEX(Catégorie,MATCH($B46,Dossard,0)))</f>
        <v>37504</v>
      </c>
      <c r="G46" s="138" t="str">
        <f t="shared" ref="G46:G48" si="58">IF(B46="","",INDEX(Sexe,MATCH($B46,Dossard,0)))</f>
        <v>F</v>
      </c>
      <c r="H46" s="138" t="str">
        <f t="shared" ref="H46:H48" si="59">IF(B46="","",INDEX(Cat,MATCH($B46,Dossard,0)))</f>
        <v>BF2</v>
      </c>
    </row>
    <row r="47" spans="1:8" ht="15.75">
      <c r="A47" s="30">
        <v>2</v>
      </c>
      <c r="B47" s="63">
        <f t="array" ref="B47">IFERROR(INDEX(Tableau29[Dossard],SMALL(IF((Tableau29[Cat]="BF2"),'BF2'!Clast,1000),ROWS($46:47))),"")</f>
        <v>430</v>
      </c>
      <c r="C47" s="35" t="str">
        <f t="shared" si="54"/>
        <v>TEUAHAU</v>
      </c>
      <c r="D47" s="136" t="str">
        <f t="shared" si="55"/>
        <v>CHEYENNE HEIMIRI</v>
      </c>
      <c r="E47" s="36" t="str">
        <f t="shared" si="56"/>
        <v>PAPARA</v>
      </c>
      <c r="F47" s="137">
        <f t="shared" si="57"/>
        <v>37376</v>
      </c>
      <c r="G47" s="138" t="str">
        <f t="shared" si="58"/>
        <v>F</v>
      </c>
      <c r="H47" s="138" t="str">
        <f t="shared" si="59"/>
        <v>BF2</v>
      </c>
    </row>
    <row r="48" spans="1:8" ht="15.75">
      <c r="A48" s="29">
        <v>3</v>
      </c>
      <c r="B48" s="63">
        <f t="array" ref="B48">IFERROR(INDEX(Tableau29[Dossard],SMALL(IF((Tableau29[Cat]="BF2"),'BF2'!Clast,1000),ROWS($46:48))),"")</f>
        <v>225</v>
      </c>
      <c r="C48" s="35" t="str">
        <f t="shared" si="54"/>
        <v>SALOU</v>
      </c>
      <c r="D48" s="136" t="str">
        <f t="shared" si="55"/>
        <v>manon</v>
      </c>
      <c r="E48" s="36" t="str">
        <f t="shared" si="56"/>
        <v>SCT</v>
      </c>
      <c r="F48" s="137">
        <f t="shared" si="57"/>
        <v>37342</v>
      </c>
      <c r="G48" s="138" t="str">
        <f t="shared" si="58"/>
        <v>F</v>
      </c>
      <c r="H48" s="138" t="str">
        <f t="shared" si="59"/>
        <v>BF2</v>
      </c>
    </row>
    <row r="49" spans="1:8" ht="9" customHeight="1"/>
    <row r="50" spans="1:8" ht="15.6" customHeight="1">
      <c r="A50" s="326" t="s">
        <v>31</v>
      </c>
      <c r="B50" s="326"/>
      <c r="C50" s="326"/>
      <c r="D50" s="326"/>
      <c r="E50" s="326"/>
      <c r="F50" s="326"/>
      <c r="G50" s="326"/>
      <c r="H50" s="326"/>
    </row>
    <row r="51" spans="1:8" ht="14.45" customHeight="1">
      <c r="A51" s="18" t="s">
        <v>13</v>
      </c>
      <c r="B51" s="18" t="s">
        <v>2</v>
      </c>
      <c r="C51" s="19" t="s">
        <v>0</v>
      </c>
      <c r="D51" s="20" t="s">
        <v>1</v>
      </c>
      <c r="E51" s="20" t="s">
        <v>97</v>
      </c>
      <c r="F51" s="21" t="s">
        <v>11</v>
      </c>
      <c r="G51" s="21" t="s">
        <v>96</v>
      </c>
      <c r="H51" s="21" t="s">
        <v>18</v>
      </c>
    </row>
    <row r="52" spans="1:8" ht="15.75">
      <c r="A52" s="29">
        <v>1</v>
      </c>
      <c r="B52" s="63">
        <f t="array" ref="B52">IFERROR(INDEX(Tableau210[Dossard],SMALL(IF((Tableau210[Cat]="BG1"),'BG1'!Clast,1000),ROWS($52:52))),"")</f>
        <v>212</v>
      </c>
      <c r="C52" s="35" t="str">
        <f t="shared" ref="C52" si="60">IF(B52="","",INDEX(NOM,MATCH($B52,Dossard,0)))</f>
        <v>FAUA</v>
      </c>
      <c r="D52" s="136" t="str">
        <f t="shared" ref="D52" si="61">IF(B52="","",INDEX(PRENOM,MATCH($B52,Dossard,0)))</f>
        <v>anthony</v>
      </c>
      <c r="E52" s="36" t="str">
        <f t="shared" ref="E52" si="62">IF(B52="","",INDEX(Classe,MATCH($B52,Dossard,0)))</f>
        <v>SCT</v>
      </c>
      <c r="F52" s="137">
        <f t="shared" ref="F52" si="63">IF(B52="","",INDEX(Catégorie,MATCH($B52,Dossard,0)))</f>
        <v>37824</v>
      </c>
      <c r="G52" s="138" t="str">
        <f t="shared" ref="G52" si="64">IF(B52="","",INDEX(Sexe,MATCH($B52,Dossard,0)))</f>
        <v>G</v>
      </c>
      <c r="H52" s="138" t="str">
        <f t="shared" ref="H52" si="65">IF(B52="","",INDEX(Cat,MATCH($B52,Dossard,0)))</f>
        <v>BG1</v>
      </c>
    </row>
    <row r="53" spans="1:8" ht="15.75">
      <c r="A53" s="30">
        <v>2</v>
      </c>
      <c r="B53" s="63">
        <f t="array" ref="B53">IFERROR(INDEX(Tableau210[Dossard],SMALL(IF((Tableau210[Cat]="BG1"),'BG1'!Clast,1000),ROWS($52:53))),"")</f>
        <v>321</v>
      </c>
      <c r="C53" s="35" t="str">
        <f t="shared" ref="C53:C54" si="66">IF(B53="","",INDEX(NOM,MATCH($B53,Dossard,0)))</f>
        <v>LABASTE</v>
      </c>
      <c r="D53" s="136" t="str">
        <f t="shared" ref="D53:D54" si="67">IF(B53="","",INDEX(PRENOM,MATCH($B53,Dossard,0)))</f>
        <v>EMILE</v>
      </c>
      <c r="E53" s="36" t="str">
        <f t="shared" ref="E53:E54" si="68">IF(B53="","",INDEX(Classe,MATCH($B53,Dossard,0)))</f>
        <v>TARAVAO</v>
      </c>
      <c r="F53" s="137">
        <f t="shared" ref="F53:F54" si="69">IF(B53="","",INDEX(Catégorie,MATCH($B53,Dossard,0)))</f>
        <v>37767</v>
      </c>
      <c r="G53" s="138" t="str">
        <f t="shared" ref="G53:G54" si="70">IF(B53="","",INDEX(Sexe,MATCH($B53,Dossard,0)))</f>
        <v>G</v>
      </c>
      <c r="H53" s="138" t="str">
        <f t="shared" ref="H53:H54" si="71">IF(B53="","",INDEX(Cat,MATCH($B53,Dossard,0)))</f>
        <v>BG1</v>
      </c>
    </row>
    <row r="54" spans="1:8" ht="15.75">
      <c r="A54" s="29">
        <v>3</v>
      </c>
      <c r="B54" s="63">
        <f t="array" ref="B54">IFERROR(INDEX(Tableau210[Dossard],SMALL(IF((Tableau210[Cat]="BG1"),'BG1'!Clast,1000),ROWS($52:54))),"")</f>
        <v>216</v>
      </c>
      <c r="C54" s="35" t="str">
        <f t="shared" si="66"/>
        <v>CAMPE</v>
      </c>
      <c r="D54" s="136" t="str">
        <f t="shared" si="67"/>
        <v>rahiti</v>
      </c>
      <c r="E54" s="36" t="str">
        <f t="shared" si="68"/>
        <v>SCT</v>
      </c>
      <c r="F54" s="137">
        <f t="shared" si="69"/>
        <v>37896</v>
      </c>
      <c r="G54" s="138" t="str">
        <f t="shared" si="70"/>
        <v>G</v>
      </c>
      <c r="H54" s="138" t="str">
        <f t="shared" si="71"/>
        <v>BG1</v>
      </c>
    </row>
    <row r="55" spans="1:8" ht="4.9000000000000004" customHeight="1"/>
    <row r="56" spans="1:8" ht="17.45" customHeight="1">
      <c r="A56" s="326" t="s">
        <v>30</v>
      </c>
      <c r="B56" s="326"/>
      <c r="C56" s="326"/>
      <c r="D56" s="326"/>
      <c r="E56" s="326"/>
      <c r="F56" s="326"/>
      <c r="G56" s="326"/>
      <c r="H56" s="326"/>
    </row>
    <row r="57" spans="1:8" ht="12.6" customHeight="1">
      <c r="A57" s="18" t="s">
        <v>13</v>
      </c>
      <c r="B57" s="18" t="s">
        <v>2</v>
      </c>
      <c r="C57" s="19" t="s">
        <v>0</v>
      </c>
      <c r="D57" s="20" t="s">
        <v>1</v>
      </c>
      <c r="E57" s="20" t="s">
        <v>97</v>
      </c>
      <c r="F57" s="21" t="s">
        <v>11</v>
      </c>
      <c r="G57" s="21" t="s">
        <v>96</v>
      </c>
      <c r="H57" s="21" t="s">
        <v>18</v>
      </c>
    </row>
    <row r="58" spans="1:8" ht="15.75">
      <c r="A58" s="29">
        <v>1</v>
      </c>
      <c r="B58" s="63">
        <f t="array" ref="B58">IFERROR(INDEX(Tableau27[Dossard],SMALL(IF((Tableau27[Cat]="BF1"),'BF1'!Clast,1000),ROWS($58:58))),"")</f>
        <v>200</v>
      </c>
      <c r="C58" s="35" t="str">
        <f t="shared" ref="C58:C60" si="72">IF(B58="","",INDEX(NOM,MATCH($B58,Dossard,0)))</f>
        <v>IORSS</v>
      </c>
      <c r="D58" s="136" t="str">
        <f t="shared" ref="D58:D60" si="73">IF(B58="","",INDEX(PRENOM,MATCH($B58,Dossard,0)))</f>
        <v>kawehi</v>
      </c>
      <c r="E58" s="36" t="str">
        <f t="shared" ref="E58:E60" si="74">IF(B58="","",INDEX(Classe,MATCH($B58,Dossard,0)))</f>
        <v>SCT</v>
      </c>
      <c r="F58" s="137">
        <f t="shared" ref="F58:F60" si="75">IF(B58="","",INDEX(Catégorie,MATCH($B58,Dossard,0)))</f>
        <v>37830</v>
      </c>
      <c r="G58" s="138" t="str">
        <f t="shared" ref="G58:G60" si="76">IF(B58="","",INDEX(Sexe,MATCH($B58,Dossard,0)))</f>
        <v>F</v>
      </c>
      <c r="H58" s="138" t="str">
        <f t="shared" ref="H58:H60" si="77">IF(B58="","",INDEX(Cat,MATCH($B58,Dossard,0)))</f>
        <v>BF1</v>
      </c>
    </row>
    <row r="59" spans="1:8" ht="15.75">
      <c r="A59" s="30">
        <v>2</v>
      </c>
      <c r="B59" s="63">
        <f t="array" ref="B59">IFERROR(INDEX(Tableau27[Dossard],SMALL(IF((Tableau27[Cat]="BF1"),'BF1'!Clast,1000),ROWS($58:59))),"")</f>
        <v>201</v>
      </c>
      <c r="C59" s="35" t="str">
        <f t="shared" si="72"/>
        <v>HAUATA</v>
      </c>
      <c r="D59" s="136" t="str">
        <f t="shared" si="73"/>
        <v>maheata</v>
      </c>
      <c r="E59" s="36" t="str">
        <f t="shared" si="74"/>
        <v>SCT</v>
      </c>
      <c r="F59" s="137">
        <f t="shared" si="75"/>
        <v>37640</v>
      </c>
      <c r="G59" s="138" t="str">
        <f t="shared" si="76"/>
        <v>F</v>
      </c>
      <c r="H59" s="138" t="str">
        <f t="shared" si="77"/>
        <v>BF1</v>
      </c>
    </row>
    <row r="60" spans="1:8" ht="15.75">
      <c r="A60" s="29">
        <v>3</v>
      </c>
      <c r="B60" s="63">
        <f t="array" ref="B60">IFERROR(INDEX(Tableau27[Dossard],SMALL(IF((Tableau27[Cat]="BF1"),'BF1'!Clast,1000),ROWS($58:60))),"")</f>
        <v>509</v>
      </c>
      <c r="C60" s="35" t="str">
        <f t="shared" si="72"/>
        <v>KERHOAS</v>
      </c>
      <c r="D60" s="136" t="str">
        <f t="shared" si="73"/>
        <v>Marie</v>
      </c>
      <c r="E60" s="36" t="str">
        <f t="shared" si="74"/>
        <v>PAEA</v>
      </c>
      <c r="F60" s="137">
        <f t="shared" si="75"/>
        <v>37632</v>
      </c>
      <c r="G60" s="138" t="str">
        <f t="shared" si="76"/>
        <v>F</v>
      </c>
      <c r="H60" s="138" t="str">
        <f t="shared" si="77"/>
        <v>BF1</v>
      </c>
    </row>
  </sheetData>
  <mergeCells count="11">
    <mergeCell ref="A50:H50"/>
    <mergeCell ref="A56:H56"/>
    <mergeCell ref="A44:H44"/>
    <mergeCell ref="A1:H1"/>
    <mergeCell ref="A14:H14"/>
    <mergeCell ref="A20:H20"/>
    <mergeCell ref="A26:H26"/>
    <mergeCell ref="A32:H32"/>
    <mergeCell ref="A38:H38"/>
    <mergeCell ref="A8:H8"/>
    <mergeCell ref="A2:H2"/>
  </mergeCells>
  <conditionalFormatting sqref="H4:H6">
    <cfRule type="containsText" dxfId="145" priority="47" operator="containsText" text="P 1">
      <formula>NOT(ISERROR(SEARCH("P 1",H4)))</formula>
    </cfRule>
    <cfRule type="containsText" dxfId="144" priority="48" operator="containsText" text="P2">
      <formula>NOT(ISERROR(SEARCH("P2",H4)))</formula>
    </cfRule>
  </conditionalFormatting>
  <conditionalFormatting sqref="H4:H6">
    <cfRule type="containsText" dxfId="143" priority="46" operator="containsText" text="J">
      <formula>NOT(ISERROR(SEARCH("J",H4)))</formula>
    </cfRule>
  </conditionalFormatting>
  <conditionalFormatting sqref="H52">
    <cfRule type="containsText" dxfId="142" priority="4" operator="containsText" text="J">
      <formula>NOT(ISERROR(SEARCH("J",H52)))</formula>
    </cfRule>
  </conditionalFormatting>
  <conditionalFormatting sqref="H16:H18">
    <cfRule type="containsText" dxfId="141" priority="41" operator="containsText" text="P 1">
      <formula>NOT(ISERROR(SEARCH("P 1",H16)))</formula>
    </cfRule>
    <cfRule type="containsText" dxfId="140" priority="42" operator="containsText" text="P2">
      <formula>NOT(ISERROR(SEARCH("P2",H16)))</formula>
    </cfRule>
  </conditionalFormatting>
  <conditionalFormatting sqref="H16:H18">
    <cfRule type="containsText" dxfId="139" priority="40" operator="containsText" text="J">
      <formula>NOT(ISERROR(SEARCH("J",H16)))</formula>
    </cfRule>
  </conditionalFormatting>
  <conditionalFormatting sqref="H22:H24">
    <cfRule type="containsText" dxfId="138" priority="38" operator="containsText" text="P 1">
      <formula>NOT(ISERROR(SEARCH("P 1",H22)))</formula>
    </cfRule>
    <cfRule type="containsText" dxfId="137" priority="39" operator="containsText" text="P2">
      <formula>NOT(ISERROR(SEARCH("P2",H22)))</formula>
    </cfRule>
  </conditionalFormatting>
  <conditionalFormatting sqref="H22:H24">
    <cfRule type="containsText" dxfId="136" priority="37" operator="containsText" text="J">
      <formula>NOT(ISERROR(SEARCH("J",H22)))</formula>
    </cfRule>
  </conditionalFormatting>
  <conditionalFormatting sqref="H52">
    <cfRule type="containsText" dxfId="135" priority="5" operator="containsText" text="P 1">
      <formula>NOT(ISERROR(SEARCH("P 1",H52)))</formula>
    </cfRule>
    <cfRule type="containsText" dxfId="134" priority="6" operator="containsText" text="P2">
      <formula>NOT(ISERROR(SEARCH("P2",H52)))</formula>
    </cfRule>
  </conditionalFormatting>
  <conditionalFormatting sqref="H28:H30">
    <cfRule type="containsText" dxfId="133" priority="29" operator="containsText" text="P 1">
      <formula>NOT(ISERROR(SEARCH("P 1",H28)))</formula>
    </cfRule>
    <cfRule type="containsText" dxfId="132" priority="30" operator="containsText" text="P2">
      <formula>NOT(ISERROR(SEARCH("P2",H28)))</formula>
    </cfRule>
  </conditionalFormatting>
  <conditionalFormatting sqref="H28:H30">
    <cfRule type="containsText" dxfId="131" priority="28" operator="containsText" text="J">
      <formula>NOT(ISERROR(SEARCH("J",H28)))</formula>
    </cfRule>
  </conditionalFormatting>
  <conditionalFormatting sqref="H34:H36">
    <cfRule type="containsText" dxfId="130" priority="26" operator="containsText" text="P 1">
      <formula>NOT(ISERROR(SEARCH("P 1",H34)))</formula>
    </cfRule>
    <cfRule type="containsText" dxfId="129" priority="27" operator="containsText" text="P2">
      <formula>NOT(ISERROR(SEARCH("P2",H34)))</formula>
    </cfRule>
  </conditionalFormatting>
  <conditionalFormatting sqref="H34:H36">
    <cfRule type="containsText" dxfId="128" priority="25" operator="containsText" text="J">
      <formula>NOT(ISERROR(SEARCH("J",H34)))</formula>
    </cfRule>
  </conditionalFormatting>
  <conditionalFormatting sqref="H41:H42">
    <cfRule type="containsText" dxfId="127" priority="23" operator="containsText" text="P 1">
      <formula>NOT(ISERROR(SEARCH("P 1",H41)))</formula>
    </cfRule>
    <cfRule type="containsText" dxfId="126" priority="24" operator="containsText" text="P2">
      <formula>NOT(ISERROR(SEARCH("P2",H41)))</formula>
    </cfRule>
  </conditionalFormatting>
  <conditionalFormatting sqref="H41:H42">
    <cfRule type="containsText" dxfId="125" priority="22" operator="containsText" text="J">
      <formula>NOT(ISERROR(SEARCH("J",H41)))</formula>
    </cfRule>
  </conditionalFormatting>
  <conditionalFormatting sqref="H46:H48">
    <cfRule type="containsText" dxfId="124" priority="20" operator="containsText" text="P 1">
      <formula>NOT(ISERROR(SEARCH("P 1",H46)))</formula>
    </cfRule>
    <cfRule type="containsText" dxfId="123" priority="21" operator="containsText" text="P2">
      <formula>NOT(ISERROR(SEARCH("P2",H46)))</formula>
    </cfRule>
  </conditionalFormatting>
  <conditionalFormatting sqref="H46:H48">
    <cfRule type="containsText" dxfId="122" priority="19" operator="containsText" text="J">
      <formula>NOT(ISERROR(SEARCH("J",H46)))</formula>
    </cfRule>
  </conditionalFormatting>
  <conditionalFormatting sqref="H53:H54">
    <cfRule type="containsText" dxfId="121" priority="17" operator="containsText" text="P 1">
      <formula>NOT(ISERROR(SEARCH("P 1",H53)))</formula>
    </cfRule>
    <cfRule type="containsText" dxfId="120" priority="18" operator="containsText" text="P2">
      <formula>NOT(ISERROR(SEARCH("P2",H53)))</formula>
    </cfRule>
  </conditionalFormatting>
  <conditionalFormatting sqref="H53:H54">
    <cfRule type="containsText" dxfId="119" priority="16" operator="containsText" text="J">
      <formula>NOT(ISERROR(SEARCH("J",H53)))</formula>
    </cfRule>
  </conditionalFormatting>
  <conditionalFormatting sqref="H58:H60">
    <cfRule type="containsText" dxfId="118" priority="14" operator="containsText" text="P 1">
      <formula>NOT(ISERROR(SEARCH("P 1",H58)))</formula>
    </cfRule>
    <cfRule type="containsText" dxfId="117" priority="15" operator="containsText" text="P2">
      <formula>NOT(ISERROR(SEARCH("P2",H58)))</formula>
    </cfRule>
  </conditionalFormatting>
  <conditionalFormatting sqref="H58:H60">
    <cfRule type="containsText" dxfId="116" priority="13" operator="containsText" text="J">
      <formula>NOT(ISERROR(SEARCH("J",H58)))</formula>
    </cfRule>
  </conditionalFormatting>
  <conditionalFormatting sqref="H40">
    <cfRule type="containsText" dxfId="115" priority="8" operator="containsText" text="P 1">
      <formula>NOT(ISERROR(SEARCH("P 1",H40)))</formula>
    </cfRule>
    <cfRule type="containsText" dxfId="114" priority="9" operator="containsText" text="P2">
      <formula>NOT(ISERROR(SEARCH("P2",H40)))</formula>
    </cfRule>
  </conditionalFormatting>
  <conditionalFormatting sqref="H40">
    <cfRule type="containsText" dxfId="113" priority="7" operator="containsText" text="J">
      <formula>NOT(ISERROR(SEARCH("J",H40)))</formula>
    </cfRule>
  </conditionalFormatting>
  <conditionalFormatting sqref="H10:H12">
    <cfRule type="containsText" dxfId="112" priority="2" operator="containsText" text="P 1">
      <formula>NOT(ISERROR(SEARCH("P 1",H10)))</formula>
    </cfRule>
    <cfRule type="containsText" dxfId="111" priority="3" operator="containsText" text="P2">
      <formula>NOT(ISERROR(SEARCH("P2",H10)))</formula>
    </cfRule>
  </conditionalFormatting>
  <conditionalFormatting sqref="H10:H12">
    <cfRule type="containsText" dxfId="110" priority="1" operator="containsText" text="J">
      <formula>NOT(ISERROR(SEARCH("J",H10)))</formula>
    </cfRule>
  </conditionalFormatting>
  <pageMargins left="0.23622047244094491" right="0.23622047244094491" top="0" bottom="0" header="0" footer="0"/>
  <pageSetup paperSize="9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A1:AF52"/>
  <sheetViews>
    <sheetView topLeftCell="R9" zoomScale="85" zoomScaleNormal="85" workbookViewId="0">
      <selection activeCell="X2" sqref="X2"/>
    </sheetView>
  </sheetViews>
  <sheetFormatPr baseColWidth="10" defaultColWidth="33.5703125" defaultRowHeight="12.75"/>
  <cols>
    <col min="1" max="17" width="0.140625" style="87" hidden="1" customWidth="1"/>
    <col min="18" max="18" width="5.7109375" style="87" customWidth="1"/>
    <col min="19" max="19" width="14.28515625" style="87" bestFit="1" customWidth="1"/>
    <col min="20" max="20" width="5.42578125" style="87" customWidth="1"/>
    <col min="21" max="21" width="1.5703125" style="87" customWidth="1"/>
    <col min="22" max="22" width="4.7109375" style="87" bestFit="1" customWidth="1"/>
    <col min="23" max="23" width="14.5703125" style="87" customWidth="1"/>
    <col min="24" max="24" width="5.42578125" style="87" customWidth="1"/>
    <col min="25" max="25" width="1.42578125" style="87" customWidth="1"/>
    <col min="26" max="26" width="4.7109375" style="87" bestFit="1" customWidth="1"/>
    <col min="27" max="27" width="14.42578125" style="87" customWidth="1"/>
    <col min="28" max="28" width="5.42578125" style="87" customWidth="1"/>
    <col min="29" max="29" width="1.28515625" style="87" customWidth="1"/>
    <col min="30" max="30" width="4.7109375" style="87" bestFit="1" customWidth="1"/>
    <col min="31" max="31" width="14.28515625" style="87" customWidth="1"/>
    <col min="32" max="32" width="5.42578125" style="87" customWidth="1"/>
    <col min="33" max="16384" width="33.5703125" style="87"/>
  </cols>
  <sheetData>
    <row r="1" spans="1:32" ht="12" customHeight="1" thickBot="1">
      <c r="Z1" s="343"/>
      <c r="AA1" s="343"/>
    </row>
    <row r="2" spans="1:32" ht="18" customHeight="1"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S2" s="330" t="s">
        <v>720</v>
      </c>
      <c r="T2" s="331"/>
      <c r="U2" s="332"/>
      <c r="V2" s="332"/>
      <c r="W2" s="333"/>
      <c r="X2" s="86"/>
      <c r="Z2" s="343"/>
      <c r="AA2" s="343"/>
      <c r="AB2" s="88"/>
    </row>
    <row r="3" spans="1:32" ht="7.15" customHeight="1"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S3" s="334"/>
      <c r="T3" s="335"/>
      <c r="U3" s="335"/>
      <c r="V3" s="335"/>
      <c r="W3" s="336"/>
      <c r="X3" s="86"/>
      <c r="Y3" s="86"/>
      <c r="Z3" s="86"/>
      <c r="AA3" s="86"/>
      <c r="AB3" s="86"/>
    </row>
    <row r="4" spans="1:32" ht="15" customHeight="1">
      <c r="D4" s="133" t="str">
        <f>A14</f>
        <v>PAEA</v>
      </c>
      <c r="E4" s="79">
        <f ca="1">'CF JF'!L9+'CG JG'!L9+MF!L9+MG!L9+'BF2'!L9+'BG2'!L9+'BF1'!L9+'BG1'!L9</f>
        <v>4682</v>
      </c>
      <c r="F4" s="89">
        <f ca="1">IF(OR(E4=40000),"NC",RANK(E4,E$4:E$9,1))</f>
        <v>3</v>
      </c>
      <c r="L4" s="90"/>
      <c r="M4" s="90"/>
      <c r="N4" s="90"/>
      <c r="O4" s="90"/>
      <c r="P4" s="90"/>
      <c r="Q4" s="90"/>
      <c r="S4" s="334"/>
      <c r="T4" s="335"/>
      <c r="U4" s="335"/>
      <c r="V4" s="335"/>
      <c r="W4" s="336"/>
      <c r="X4" s="86"/>
      <c r="Z4" s="90"/>
      <c r="AA4" s="90"/>
      <c r="AB4" s="90"/>
    </row>
    <row r="5" spans="1:32" ht="15" customHeight="1">
      <c r="D5" s="133" t="str">
        <f>A16</f>
        <v>PAPARA</v>
      </c>
      <c r="E5" s="79">
        <f ca="1">'CF JF'!S9+'CG JG'!S9+MF!S9+MG!S9+'BF2'!S9+'BG2'!S9+'BF1'!S9+'BG1'!S9</f>
        <v>11460</v>
      </c>
      <c r="F5" s="89">
        <f t="shared" ref="F5:F9" ca="1" si="0">IF(OR(E5=40000),"NC",RANK(E5,E$4:E$9,1))</f>
        <v>5</v>
      </c>
      <c r="L5" s="90"/>
      <c r="M5" s="90"/>
      <c r="N5" s="90"/>
      <c r="O5" s="90"/>
      <c r="P5" s="90"/>
      <c r="Q5" s="90"/>
      <c r="S5" s="334"/>
      <c r="T5" s="335"/>
      <c r="U5" s="335"/>
      <c r="V5" s="335"/>
      <c r="W5" s="336"/>
      <c r="X5" s="86"/>
      <c r="Z5" s="90"/>
      <c r="AA5" s="90"/>
      <c r="AB5" s="90"/>
    </row>
    <row r="6" spans="1:32" ht="15" customHeight="1">
      <c r="D6" s="133" t="str">
        <f>A18</f>
        <v>SCT</v>
      </c>
      <c r="E6" s="79">
        <f ca="1">'CF JF'!S19+'CG JG'!S19+MF!S19+MG!S19+'BF2'!S19+'BG2'!S19+'BF1'!S19+'BG1'!S19</f>
        <v>2305</v>
      </c>
      <c r="F6" s="89">
        <f t="shared" ca="1" si="0"/>
        <v>1</v>
      </c>
      <c r="L6" s="90"/>
      <c r="M6" s="90"/>
      <c r="N6" s="90"/>
      <c r="O6" s="90"/>
      <c r="P6" s="90"/>
      <c r="Q6" s="90"/>
      <c r="S6" s="334"/>
      <c r="T6" s="335"/>
      <c r="U6" s="335"/>
      <c r="V6" s="335"/>
      <c r="W6" s="336"/>
      <c r="X6" s="86"/>
      <c r="Z6" s="90"/>
      <c r="AA6" s="90"/>
      <c r="AB6" s="90"/>
    </row>
    <row r="7" spans="1:32" ht="15" customHeight="1">
      <c r="D7" s="133" t="str">
        <f>A20</f>
        <v>TARAVAO</v>
      </c>
      <c r="E7" s="79">
        <f ca="1">'CF JF'!L19+'CG JG'!L19+MF!L19+MG!L19+'BF2'!L19+'BG2'!L19+'BF1'!L19+'BG1'!L19</f>
        <v>4321</v>
      </c>
      <c r="F7" s="89">
        <f t="shared" ca="1" si="0"/>
        <v>2</v>
      </c>
      <c r="L7" s="90"/>
      <c r="M7" s="90"/>
      <c r="N7" s="90"/>
      <c r="O7" s="90"/>
      <c r="P7" s="90"/>
      <c r="Q7" s="90"/>
      <c r="S7" s="334"/>
      <c r="T7" s="335"/>
      <c r="U7" s="335"/>
      <c r="V7" s="335"/>
      <c r="W7" s="336"/>
      <c r="X7" s="86"/>
      <c r="Z7" s="90"/>
      <c r="AA7" s="90"/>
      <c r="AB7" s="90"/>
    </row>
    <row r="8" spans="1:32" ht="15" customHeight="1">
      <c r="D8" s="133" t="str">
        <f>A22</f>
        <v>HITIA'A</v>
      </c>
      <c r="E8" s="79">
        <f ca="1">'CF JF'!L29+'CG JG'!L29++MF!L29+MG!L29+'BF2'!L29+'BG2'!L29+'BF1'!L29+'BG1'!L29</f>
        <v>8597</v>
      </c>
      <c r="F8" s="89">
        <f t="shared" ca="1" si="0"/>
        <v>4</v>
      </c>
      <c r="L8" s="90"/>
      <c r="M8" s="90"/>
      <c r="N8" s="90"/>
      <c r="O8" s="90"/>
      <c r="P8" s="90"/>
      <c r="Q8" s="90"/>
      <c r="S8" s="334"/>
      <c r="T8" s="335"/>
      <c r="U8" s="335"/>
      <c r="V8" s="335"/>
      <c r="W8" s="336"/>
      <c r="X8" s="86"/>
      <c r="Z8" s="90"/>
      <c r="AA8" s="90"/>
      <c r="AB8" s="90"/>
    </row>
    <row r="9" spans="1:32" ht="15" customHeight="1" thickBot="1">
      <c r="D9" s="133" t="str">
        <f>A24</f>
        <v>X</v>
      </c>
      <c r="E9" s="79">
        <f ca="1">'CF JF'!S29+'CG JG'!S29+MF!S29+MG!S29+'BF2'!S29+'BG2'!S29+'BF1'!S29+'BG1'!S29</f>
        <v>40000</v>
      </c>
      <c r="F9" s="89" t="str">
        <f t="shared" ca="1" si="0"/>
        <v>NC</v>
      </c>
      <c r="L9" s="90"/>
      <c r="M9" s="90"/>
      <c r="N9" s="90"/>
      <c r="O9" s="90"/>
      <c r="P9" s="90"/>
      <c r="Q9" s="90"/>
      <c r="S9" s="337"/>
      <c r="T9" s="338"/>
      <c r="U9" s="338"/>
      <c r="V9" s="338"/>
      <c r="W9" s="339"/>
      <c r="X9" s="86"/>
      <c r="Z9" s="90"/>
      <c r="AA9" s="90"/>
      <c r="AB9" s="90"/>
    </row>
    <row r="10" spans="1:32" ht="15" customHeight="1">
      <c r="E10" s="8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X10" s="90"/>
      <c r="AB10" s="90"/>
      <c r="AF10" s="90"/>
    </row>
    <row r="11" spans="1:32" ht="22.9" customHeight="1">
      <c r="E11" s="8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340" t="s">
        <v>105</v>
      </c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  <c r="AE11" s="340"/>
      <c r="AF11" s="340"/>
    </row>
    <row r="12" spans="1:32" ht="7.15" customHeight="1">
      <c r="E12" s="8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</row>
    <row r="13" spans="1:32" ht="15" customHeight="1">
      <c r="D13" s="92"/>
      <c r="E13" s="341" t="s">
        <v>98</v>
      </c>
      <c r="F13" s="341"/>
      <c r="G13" s="82"/>
      <c r="H13" s="341" t="s">
        <v>100</v>
      </c>
      <c r="I13" s="341"/>
      <c r="J13" s="135"/>
      <c r="K13" s="341" t="s">
        <v>99</v>
      </c>
      <c r="L13" s="341"/>
      <c r="M13" s="135"/>
      <c r="N13" s="341" t="s">
        <v>101</v>
      </c>
      <c r="O13" s="341"/>
      <c r="P13" s="92" t="s">
        <v>112</v>
      </c>
      <c r="Q13" s="128"/>
      <c r="R13" s="95" t="s">
        <v>107</v>
      </c>
      <c r="S13" s="92" t="s">
        <v>106</v>
      </c>
      <c r="T13" s="95" t="s">
        <v>4</v>
      </c>
      <c r="U13" s="86"/>
      <c r="V13" s="95" t="s">
        <v>107</v>
      </c>
      <c r="W13" s="92" t="s">
        <v>108</v>
      </c>
      <c r="X13" s="95" t="s">
        <v>4</v>
      </c>
      <c r="Z13" s="95" t="s">
        <v>107</v>
      </c>
      <c r="AA13" s="92" t="s">
        <v>109</v>
      </c>
      <c r="AB13" s="95" t="s">
        <v>4</v>
      </c>
      <c r="AD13" s="95" t="s">
        <v>107</v>
      </c>
      <c r="AE13" s="92" t="s">
        <v>110</v>
      </c>
      <c r="AF13" s="95" t="s">
        <v>4</v>
      </c>
    </row>
    <row r="14" spans="1:32" ht="16.899999999999999" customHeight="1">
      <c r="A14" s="328" t="str">
        <f>'Données '!R2</f>
        <v>PAEA</v>
      </c>
      <c r="B14" s="92">
        <v>1</v>
      </c>
      <c r="C14" s="92" t="str">
        <f>A14</f>
        <v>PAEA</v>
      </c>
      <c r="D14" s="81" t="str">
        <f t="shared" ref="D14:D25" si="1">C14&amp;B14</f>
        <v>PAEA1</v>
      </c>
      <c r="E14" s="92">
        <f ca="1">'BF1'!L$9</f>
        <v>78</v>
      </c>
      <c r="F14" s="89">
        <f t="shared" ref="F14:F25" ca="1" si="2">IF(OR(E14=5000),"NC",RANK(E14,E$14:E$25,1))</f>
        <v>3</v>
      </c>
      <c r="G14" s="134"/>
      <c r="H14" s="92">
        <f ca="1">'BG1'!L$9</f>
        <v>131</v>
      </c>
      <c r="I14" s="89">
        <f t="shared" ref="I14:I25" ca="1" si="3">IF(OR(H14=5000),"NC",RANK(H14,H$14:H$25,1))</f>
        <v>6</v>
      </c>
      <c r="J14" s="127"/>
      <c r="K14" s="92">
        <f ca="1">'BF2'!L$9</f>
        <v>83</v>
      </c>
      <c r="L14" s="89">
        <f t="shared" ref="L14:L25" ca="1" si="4">IF(OR(K14=5000),"NC",RANK(K14,K$14:K$25,1))</f>
        <v>3</v>
      </c>
      <c r="M14" s="127"/>
      <c r="N14" s="92">
        <f ca="1">'BG2'!L$9</f>
        <v>1071</v>
      </c>
      <c r="O14" s="89">
        <f t="shared" ref="O14:O25" ca="1" si="5">IF(OR(N14=5000),"NC",RANK(N14,N$14:N$25,1))</f>
        <v>5</v>
      </c>
      <c r="P14" s="92">
        <f ca="1">SUM(E14,H14,K14,N14)</f>
        <v>1363</v>
      </c>
      <c r="R14" s="91">
        <f ca="1">IFERROR(SMALL(F$14:F$25,ROWS($14:14)),"")</f>
        <v>1</v>
      </c>
      <c r="S14" s="91" t="str">
        <f t="shared" ref="S14:S20" ca="1" si="6">IFERROR(INDEX(D$14:D$25,MATCH(R14,F$14:F$25,0)),"")</f>
        <v>SCT1</v>
      </c>
      <c r="T14" s="91">
        <f ca="1">IF(OR(S14=""),"",IFERROR(SMALL(E$14:E$25,ROWS($14:14)),""))</f>
        <v>32</v>
      </c>
      <c r="U14" s="90"/>
      <c r="V14" s="91">
        <f ca="1">IFERROR(SMALL(I$14:I$25,ROWS($27:27)),"")</f>
        <v>1</v>
      </c>
      <c r="W14" s="91" t="str">
        <f ca="1">IFERROR(INDEX(D$14:D$25,MATCH(V14,I$14:I$25,0)),"")</f>
        <v>TARAVAO1</v>
      </c>
      <c r="X14" s="91">
        <f ca="1">IF(OR(W14=""),"",IFERROR(SMALL(H$14:H$25,ROWS($14:14)),""))</f>
        <v>28</v>
      </c>
      <c r="Z14" s="91">
        <f ca="1">IFERROR(SMALL(L$14:L$25,ROWS($27:27)),"")</f>
        <v>1</v>
      </c>
      <c r="AA14" s="91" t="str">
        <f ca="1">IFERROR(INDEX(D$14:D$25,MATCH(Z14,L$14:L$25,0)),"")</f>
        <v>SCT1</v>
      </c>
      <c r="AB14" s="91">
        <f ca="1">IF(OR(AA14=""),"",IFERROR(SMALL(K$14:K$25,ROWS($14:14)),""))</f>
        <v>43</v>
      </c>
      <c r="AD14" s="91">
        <f ca="1">IFERROR(SMALL(O$14:O$25,ROWS($27:27)),"")</f>
        <v>1</v>
      </c>
      <c r="AE14" s="91" t="str">
        <f ca="1">IFERROR(INDEX(D$14:D$25,MATCH(AD14,O$14:O$25,0)),"")</f>
        <v>SCT1</v>
      </c>
      <c r="AF14" s="91">
        <f ca="1">IF(OR(AE14=""),"",IFERROR(SMALL(N$14:N$25,ROWS($14:14)),""))</f>
        <v>23</v>
      </c>
    </row>
    <row r="15" spans="1:32" ht="16.899999999999999" customHeight="1">
      <c r="A15" s="329"/>
      <c r="B15" s="92">
        <v>2</v>
      </c>
      <c r="C15" s="92" t="str">
        <f>A14</f>
        <v>PAEA</v>
      </c>
      <c r="D15" s="81" t="str">
        <f t="shared" si="1"/>
        <v>PAEA2</v>
      </c>
      <c r="E15" s="92">
        <f ca="1">'BF1'!O$9</f>
        <v>5000</v>
      </c>
      <c r="F15" s="89" t="str">
        <f t="shared" ca="1" si="2"/>
        <v>NC</v>
      </c>
      <c r="G15" s="134"/>
      <c r="H15" s="92">
        <f ca="1">'BG1'!O$9</f>
        <v>4035</v>
      </c>
      <c r="I15" s="89">
        <f t="shared" ca="1" si="3"/>
        <v>8</v>
      </c>
      <c r="J15" s="127"/>
      <c r="K15" s="92">
        <f ca="1">'BF2'!O$9</f>
        <v>3047</v>
      </c>
      <c r="L15" s="89">
        <f t="shared" ca="1" si="4"/>
        <v>7</v>
      </c>
      <c r="M15" s="127"/>
      <c r="N15" s="92">
        <f ca="1">'BG2'!O$9</f>
        <v>5000</v>
      </c>
      <c r="O15" s="89" t="str">
        <f t="shared" ca="1" si="5"/>
        <v>NC</v>
      </c>
      <c r="P15" s="92">
        <f ca="1">SUM(E15,H15,K15,N15)</f>
        <v>17082</v>
      </c>
      <c r="R15" s="91">
        <f ca="1">IFERROR(SMALL(F$14:F$25,ROWS($14:15)),"")</f>
        <v>2</v>
      </c>
      <c r="S15" s="91" t="str">
        <f t="shared" ca="1" si="6"/>
        <v>TARAVAO1</v>
      </c>
      <c r="T15" s="91">
        <f ca="1">IF(OR(S15=""),"",IFERROR(SMALL(E$14:E$25,ROWS($14:15)),""))</f>
        <v>57</v>
      </c>
      <c r="U15" s="90"/>
      <c r="V15" s="91">
        <f ca="1">IFERROR(SMALL(I$14:I$25,ROWS($27:28)),"")</f>
        <v>2</v>
      </c>
      <c r="W15" s="91" t="str">
        <f t="shared" ref="W15:W20" ca="1" si="7">IFERROR(INDEX(D$14:D$25,MATCH(V15,I$14:I$25,0)),"")</f>
        <v>SCT1</v>
      </c>
      <c r="X15" s="91">
        <f ca="1">IF(OR(W15=""),"",IFERROR(SMALL(H$14:H$25,ROWS($14:15)),""))</f>
        <v>32</v>
      </c>
      <c r="Z15" s="91">
        <f ca="1">IFERROR(SMALL(L$14:L$25,ROWS($27:28)),"")</f>
        <v>2</v>
      </c>
      <c r="AA15" s="91" t="str">
        <f t="shared" ref="AA15:AA19" ca="1" si="8">IFERROR(INDEX(D$14:D$25,MATCH(Z15,L$14:L$25,0)),"")</f>
        <v>TARAVAO1</v>
      </c>
      <c r="AB15" s="91">
        <f ca="1">IF(OR(AA15=""),"",IFERROR(SMALL(K$14:K$25,ROWS($14:15)),""))</f>
        <v>68</v>
      </c>
      <c r="AD15" s="91">
        <f ca="1">IFERROR(SMALL(O$14:O$25,ROWS($27:28)),"")</f>
        <v>2</v>
      </c>
      <c r="AE15" s="91" t="str">
        <f t="shared" ref="AE15:AE20" ca="1" si="9">IFERROR(INDEX(D$14:D$25,MATCH(AD15,O$14:O$25,0)),"")</f>
        <v>TARAVAO1</v>
      </c>
      <c r="AF15" s="91">
        <f ca="1">IF(OR(AE15=""),"",IFERROR(SMALL(N$14:N$25,ROWS($14:15)),""))</f>
        <v>62</v>
      </c>
    </row>
    <row r="16" spans="1:32" ht="16.899999999999999" customHeight="1">
      <c r="A16" s="328" t="str">
        <f>'Données '!R3</f>
        <v>PAPARA</v>
      </c>
      <c r="B16" s="92">
        <v>1</v>
      </c>
      <c r="C16" s="92" t="str">
        <f t="shared" ref="C16" si="10">A16</f>
        <v>PAPARA</v>
      </c>
      <c r="D16" s="81" t="str">
        <f t="shared" si="1"/>
        <v>PAPARA1</v>
      </c>
      <c r="E16" s="92">
        <f ca="1">'BF1'!S$9</f>
        <v>1051</v>
      </c>
      <c r="F16" s="89">
        <f t="shared" ca="1" si="2"/>
        <v>4</v>
      </c>
      <c r="G16" s="134"/>
      <c r="H16" s="92">
        <f ca="1">'BG1'!S$9</f>
        <v>2106</v>
      </c>
      <c r="I16" s="89">
        <f t="shared" ca="1" si="3"/>
        <v>7</v>
      </c>
      <c r="J16" s="127"/>
      <c r="K16" s="92">
        <f ca="1">'BF2'!S$9</f>
        <v>2029</v>
      </c>
      <c r="L16" s="89">
        <f t="shared" ca="1" si="4"/>
        <v>5</v>
      </c>
      <c r="M16" s="127"/>
      <c r="N16" s="92">
        <f ca="1">'BG2'!S$9</f>
        <v>99</v>
      </c>
      <c r="O16" s="89">
        <f t="shared" ca="1" si="5"/>
        <v>4</v>
      </c>
      <c r="P16" s="92">
        <f t="shared" ref="P16:P25" ca="1" si="11">SUM(E16,H16,K16,N16)</f>
        <v>5285</v>
      </c>
      <c r="R16" s="91">
        <f ca="1">IFERROR(SMALL(F$14:F$25,ROWS($14:16)),"")</f>
        <v>3</v>
      </c>
      <c r="S16" s="91" t="str">
        <f t="shared" ca="1" si="6"/>
        <v>PAEA1</v>
      </c>
      <c r="T16" s="91">
        <f ca="1">IF(OR(S16=""),"",IFERROR(SMALL(E$14:E$25,ROWS($14:16)),""))</f>
        <v>78</v>
      </c>
      <c r="U16" s="90"/>
      <c r="V16" s="91">
        <f ca="1">IFERROR(SMALL(I$14:I$25,ROWS($27:29)),"")</f>
        <v>3</v>
      </c>
      <c r="W16" s="91" t="str">
        <f t="shared" ca="1" si="7"/>
        <v>TARAVAO2</v>
      </c>
      <c r="X16" s="91">
        <f ca="1">IF(OR(W16=""),"",IFERROR(SMALL(H$14:H$25,ROWS($14:16)),""))</f>
        <v>85</v>
      </c>
      <c r="Z16" s="91">
        <f ca="1">IFERROR(SMALL(L$14:L$25,ROWS($27:29)),"")</f>
        <v>3</v>
      </c>
      <c r="AA16" s="91" t="str">
        <f t="shared" ca="1" si="8"/>
        <v>PAEA1</v>
      </c>
      <c r="AB16" s="91">
        <f ca="1">IF(OR(AA16=""),"",IFERROR(SMALL(K$14:K$25,ROWS($14:16)),""))</f>
        <v>83</v>
      </c>
      <c r="AD16" s="91">
        <f ca="1">IFERROR(SMALL(O$14:O$25,ROWS($27:29)),"")</f>
        <v>3</v>
      </c>
      <c r="AE16" s="91" t="str">
        <f t="shared" ca="1" si="9"/>
        <v>HITIA'A1</v>
      </c>
      <c r="AF16" s="91">
        <f ca="1">IF(OR(AE16=""),"",IFERROR(SMALL(N$14:N$25,ROWS($14:16)),""))</f>
        <v>76</v>
      </c>
    </row>
    <row r="17" spans="1:32" ht="16.899999999999999" customHeight="1">
      <c r="A17" s="329"/>
      <c r="B17" s="92">
        <v>2</v>
      </c>
      <c r="C17" s="92" t="str">
        <f t="shared" ref="C17" si="12">A16</f>
        <v>PAPARA</v>
      </c>
      <c r="D17" s="129" t="str">
        <f t="shared" si="1"/>
        <v>PAPARA2</v>
      </c>
      <c r="E17" s="92">
        <f ca="1">'BF1'!V$9</f>
        <v>5000</v>
      </c>
      <c r="F17" s="89" t="str">
        <f t="shared" ca="1" si="2"/>
        <v>NC</v>
      </c>
      <c r="G17" s="134"/>
      <c r="H17" s="92">
        <f ca="1">'BG1'!V$9</f>
        <v>5000</v>
      </c>
      <c r="I17" s="89" t="str">
        <f t="shared" ca="1" si="3"/>
        <v>NC</v>
      </c>
      <c r="J17" s="127"/>
      <c r="K17" s="92">
        <f ca="1">'BF2'!V$9</f>
        <v>5000</v>
      </c>
      <c r="L17" s="89" t="str">
        <f t="shared" ca="1" si="4"/>
        <v>NC</v>
      </c>
      <c r="M17" s="127"/>
      <c r="N17" s="92">
        <f ca="1">'BG2'!V$9</f>
        <v>3061</v>
      </c>
      <c r="O17" s="89">
        <f t="shared" ca="1" si="5"/>
        <v>8</v>
      </c>
      <c r="P17" s="92">
        <f t="shared" ca="1" si="11"/>
        <v>18061</v>
      </c>
      <c r="R17" s="91">
        <f ca="1">IFERROR(SMALL(F$14:F$25,ROWS($14:17)),"")</f>
        <v>4</v>
      </c>
      <c r="S17" s="91" t="str">
        <f t="shared" ca="1" si="6"/>
        <v>PAPARA1</v>
      </c>
      <c r="T17" s="91">
        <f ca="1">IF(OR(S17=""),"",IFERROR(SMALL(E$14:E$25,ROWS($14:17)),""))</f>
        <v>1051</v>
      </c>
      <c r="U17" s="90"/>
      <c r="V17" s="91">
        <f ca="1">IFERROR(SMALL(I$14:I$25,ROWS($27:30)),"")</f>
        <v>4</v>
      </c>
      <c r="W17" s="91" t="str">
        <f t="shared" ca="1" si="7"/>
        <v>SCT2</v>
      </c>
      <c r="X17" s="91">
        <f ca="1">IF(OR(W17=""),"",IFERROR(SMALL(H$14:H$25,ROWS($14:17)),""))</f>
        <v>97</v>
      </c>
      <c r="Z17" s="91">
        <f ca="1">IFERROR(SMALL(L$14:L$25,ROWS($27:30)),"")</f>
        <v>4</v>
      </c>
      <c r="AA17" s="91" t="str">
        <f t="shared" ca="1" si="8"/>
        <v>HITIA'A1</v>
      </c>
      <c r="AB17" s="91">
        <f ca="1">IF(OR(AA17=""),"",IFERROR(SMALL(K$14:K$25,ROWS($14:17)),""))</f>
        <v>1046</v>
      </c>
      <c r="AD17" s="91">
        <f ca="1">IFERROR(SMALL(O$14:O$25,ROWS($27:30)),"")</f>
        <v>4</v>
      </c>
      <c r="AE17" s="91" t="str">
        <f t="shared" ca="1" si="9"/>
        <v>PAPARA1</v>
      </c>
      <c r="AF17" s="91">
        <f ca="1">IF(OR(AE17=""),"",IFERROR(SMALL(N$14:N$25,ROWS($14:17)),""))</f>
        <v>99</v>
      </c>
    </row>
    <row r="18" spans="1:32" ht="16.899999999999999" customHeight="1">
      <c r="A18" s="328" t="str">
        <f>'Données '!R4</f>
        <v>SCT</v>
      </c>
      <c r="B18" s="92">
        <v>1</v>
      </c>
      <c r="C18" s="92" t="str">
        <f t="shared" ref="C18" si="13">A18</f>
        <v>SCT</v>
      </c>
      <c r="D18" s="133" t="str">
        <f t="shared" si="1"/>
        <v>SCT1</v>
      </c>
      <c r="E18" s="92">
        <f ca="1">'BF1'!S$19</f>
        <v>32</v>
      </c>
      <c r="F18" s="89">
        <f t="shared" ca="1" si="2"/>
        <v>1</v>
      </c>
      <c r="G18" s="134"/>
      <c r="H18" s="92">
        <f ca="1">'BG1'!S$19</f>
        <v>32</v>
      </c>
      <c r="I18" s="89">
        <f t="shared" ca="1" si="3"/>
        <v>2</v>
      </c>
      <c r="J18" s="127"/>
      <c r="K18" s="92">
        <f ca="1">'BF2'!S$19</f>
        <v>43</v>
      </c>
      <c r="L18" s="89">
        <f t="shared" ca="1" si="4"/>
        <v>1</v>
      </c>
      <c r="M18" s="127"/>
      <c r="N18" s="92">
        <f ca="1">'BG2'!S$19</f>
        <v>23</v>
      </c>
      <c r="O18" s="89">
        <f t="shared" ca="1" si="5"/>
        <v>1</v>
      </c>
      <c r="P18" s="92">
        <f t="shared" ca="1" si="11"/>
        <v>130</v>
      </c>
      <c r="R18" s="91">
        <f ca="1">IFERROR(SMALL(F$14:F$25,ROWS($14:18)),"")</f>
        <v>5</v>
      </c>
      <c r="S18" s="91" t="str">
        <f t="shared" ca="1" si="6"/>
        <v>TARAVAO2</v>
      </c>
      <c r="T18" s="91">
        <f ca="1">IF(OR(S18=""),"",IFERROR(SMALL(E$14:E$25,ROWS($14:18)),""))</f>
        <v>1098</v>
      </c>
      <c r="U18" s="90"/>
      <c r="V18" s="91">
        <f ca="1">IFERROR(SMALL(I$14:I$25,ROWS($27:31)),"")</f>
        <v>4</v>
      </c>
      <c r="W18" s="91" t="str">
        <f t="shared" ca="1" si="7"/>
        <v>SCT2</v>
      </c>
      <c r="X18" s="91">
        <f ca="1">IF(OR(W18=""),"",IFERROR(SMALL(H$14:H$25,ROWS($14:18)),""))</f>
        <v>97</v>
      </c>
      <c r="Z18" s="91">
        <f ca="1">IFERROR(SMALL(L$14:L$25,ROWS($27:31)),"")</f>
        <v>5</v>
      </c>
      <c r="AA18" s="91" t="str">
        <f t="shared" ca="1" si="8"/>
        <v>PAPARA1</v>
      </c>
      <c r="AB18" s="91">
        <f ca="1">IF(OR(AA18=""),"",IFERROR(SMALL(K$14:K$25,ROWS($14:18)),""))</f>
        <v>2029</v>
      </c>
      <c r="AD18" s="91">
        <f ca="1">IFERROR(SMALL(O$14:O$25,ROWS($27:31)),"")</f>
        <v>5</v>
      </c>
      <c r="AE18" s="91" t="str">
        <f t="shared" ca="1" si="9"/>
        <v>PAEA1</v>
      </c>
      <c r="AF18" s="91">
        <f ca="1">IF(OR(AE18=""),"",IFERROR(SMALL(N$14:N$25,ROWS($14:18)),""))</f>
        <v>1071</v>
      </c>
    </row>
    <row r="19" spans="1:32" ht="16.899999999999999" customHeight="1">
      <c r="A19" s="329"/>
      <c r="B19" s="92">
        <v>2</v>
      </c>
      <c r="C19" s="92" t="str">
        <f t="shared" ref="C19" si="14">A18</f>
        <v>SCT</v>
      </c>
      <c r="D19" s="133" t="str">
        <f t="shared" si="1"/>
        <v>SCT2</v>
      </c>
      <c r="E19" s="92">
        <f ca="1">'BF1'!V$19</f>
        <v>4018</v>
      </c>
      <c r="F19" s="89">
        <f t="shared" ca="1" si="2"/>
        <v>7</v>
      </c>
      <c r="G19" s="134"/>
      <c r="H19" s="92">
        <f ca="1">'BG1'!V$19</f>
        <v>97</v>
      </c>
      <c r="I19" s="89">
        <f t="shared" ca="1" si="3"/>
        <v>4</v>
      </c>
      <c r="J19" s="127"/>
      <c r="K19" s="92">
        <f ca="1">'BF2'!V$19</f>
        <v>3035</v>
      </c>
      <c r="L19" s="89">
        <f t="shared" ca="1" si="4"/>
        <v>6</v>
      </c>
      <c r="M19" s="127"/>
      <c r="N19" s="92">
        <f ca="1">'BG2'!V$19</f>
        <v>3036</v>
      </c>
      <c r="O19" s="89">
        <f t="shared" ca="1" si="5"/>
        <v>7</v>
      </c>
      <c r="P19" s="92">
        <f t="shared" ca="1" si="11"/>
        <v>10186</v>
      </c>
      <c r="R19" s="91">
        <f ca="1">IFERROR(SMALL(F$14:F$25,ROWS($14:19)),"")</f>
        <v>6</v>
      </c>
      <c r="S19" s="91" t="str">
        <f t="shared" ca="1" si="6"/>
        <v>HITIA'A1</v>
      </c>
      <c r="T19" s="91">
        <f ca="1">IF(OR(S19=""),"",IFERROR(SMALL(E$14:E$25,ROWS($14:19)),""))</f>
        <v>2044</v>
      </c>
      <c r="U19" s="90"/>
      <c r="V19" s="91">
        <f ca="1">IFERROR(SMALL(I$14:I$25,ROWS($27:32)),"")</f>
        <v>6</v>
      </c>
      <c r="W19" s="91" t="str">
        <f t="shared" ca="1" si="7"/>
        <v>PAEA1</v>
      </c>
      <c r="X19" s="91">
        <f ca="1">IF(OR(W19=""),"",IFERROR(SMALL(H$14:H$25,ROWS($14:19)),""))</f>
        <v>131</v>
      </c>
      <c r="Z19" s="91">
        <f ca="1">IFERROR(SMALL(L$14:L$25,ROWS($27:32)),"")</f>
        <v>6</v>
      </c>
      <c r="AA19" s="91" t="str">
        <f t="shared" ca="1" si="8"/>
        <v>SCT2</v>
      </c>
      <c r="AB19" s="91">
        <f ca="1">IF(OR(AA19=""),"",IFERROR(SMALL(K$14:K$25,ROWS($14:19)),""))</f>
        <v>3035</v>
      </c>
      <c r="AD19" s="91">
        <f ca="1">IFERROR(SMALL(O$14:O$25,ROWS($27:32)),"")</f>
        <v>6</v>
      </c>
      <c r="AE19" s="91" t="str">
        <f t="shared" ca="1" si="9"/>
        <v>TARAVAO2</v>
      </c>
      <c r="AF19" s="91">
        <f ca="1">IF(OR(AE19=""),"",IFERROR(SMALL(N$14:N$25,ROWS($14:19)),""))</f>
        <v>2068</v>
      </c>
    </row>
    <row r="20" spans="1:32" ht="16.899999999999999" customHeight="1">
      <c r="A20" s="328" t="str">
        <f>'Données '!R5</f>
        <v>TARAVAO</v>
      </c>
      <c r="B20" s="92">
        <v>1</v>
      </c>
      <c r="C20" s="92" t="str">
        <f t="shared" ref="C20" si="15">A20</f>
        <v>TARAVAO</v>
      </c>
      <c r="D20" s="81" t="str">
        <f t="shared" si="1"/>
        <v>TARAVAO1</v>
      </c>
      <c r="E20" s="92">
        <f ca="1">'BF1'!L$19</f>
        <v>57</v>
      </c>
      <c r="F20" s="89">
        <f t="shared" ca="1" si="2"/>
        <v>2</v>
      </c>
      <c r="G20" s="134"/>
      <c r="H20" s="92">
        <f ca="1">'BG1'!L$19</f>
        <v>28</v>
      </c>
      <c r="I20" s="89">
        <f t="shared" ca="1" si="3"/>
        <v>1</v>
      </c>
      <c r="J20" s="127"/>
      <c r="K20" s="92">
        <f ca="1">'BF2'!L$19</f>
        <v>68</v>
      </c>
      <c r="L20" s="89">
        <f t="shared" ca="1" si="4"/>
        <v>2</v>
      </c>
      <c r="M20" s="127"/>
      <c r="N20" s="92">
        <f ca="1">'BG2'!L$19</f>
        <v>62</v>
      </c>
      <c r="O20" s="89">
        <f t="shared" ca="1" si="5"/>
        <v>2</v>
      </c>
      <c r="P20" s="92">
        <f t="shared" ca="1" si="11"/>
        <v>215</v>
      </c>
      <c r="R20" s="91">
        <f ca="1">IFERROR(SMALL(F$14:F$25,ROWS($14:20)),"")</f>
        <v>7</v>
      </c>
      <c r="S20" s="91" t="str">
        <f t="shared" ca="1" si="6"/>
        <v>SCT2</v>
      </c>
      <c r="T20" s="91">
        <f ca="1">IF(OR(S20=""),"",IFERROR(SMALL(E$14:E$25,ROWS($14:20)),""))</f>
        <v>4018</v>
      </c>
      <c r="U20" s="90"/>
      <c r="V20" s="91">
        <f ca="1">IFERROR(SMALL(I$14:I$25,ROWS($27:33)),"")</f>
        <v>7</v>
      </c>
      <c r="W20" s="91" t="str">
        <f t="shared" ca="1" si="7"/>
        <v>PAPARA1</v>
      </c>
      <c r="X20" s="91">
        <f ca="1">IF(OR(W20=""),"",IFERROR(SMALL(H$14:H$25,ROWS($14:20)),""))</f>
        <v>2106</v>
      </c>
      <c r="Z20" s="91">
        <f ca="1">IFERROR(SMALL(L$14:L$25,ROWS($27:33)),"")</f>
        <v>7</v>
      </c>
      <c r="AA20" s="91" t="str">
        <f t="shared" ref="AA20:AA25" ca="1" si="16">IFERROR(INDEX(D$14:D$25,MATCH(Z20,L$14:L$25,0)),"")</f>
        <v>PAEA2</v>
      </c>
      <c r="AB20" s="91">
        <f ca="1">IF(OR(AA20=""),"",IFERROR(SMALL(K$14:K$25,ROWS($14:20)),""))</f>
        <v>3047</v>
      </c>
      <c r="AD20" s="91">
        <f ca="1">IFERROR(SMALL(O$14:O$25,ROWS($27:33)),"")</f>
        <v>7</v>
      </c>
      <c r="AE20" s="91" t="str">
        <f t="shared" ca="1" si="9"/>
        <v>SCT2</v>
      </c>
      <c r="AF20" s="91">
        <f ca="1">IF(OR(AE20=""),"",IFERROR(SMALL(N$14:N$25,ROWS($14:20)),""))</f>
        <v>3036</v>
      </c>
    </row>
    <row r="21" spans="1:32" ht="16.899999999999999" customHeight="1">
      <c r="A21" s="329"/>
      <c r="B21" s="92">
        <v>2</v>
      </c>
      <c r="C21" s="92" t="str">
        <f t="shared" ref="C21" si="17">A20</f>
        <v>TARAVAO</v>
      </c>
      <c r="D21" s="81" t="str">
        <f t="shared" si="1"/>
        <v>TARAVAO2</v>
      </c>
      <c r="E21" s="92">
        <f ca="1">'BF1'!O$19</f>
        <v>1098</v>
      </c>
      <c r="F21" s="89">
        <f t="shared" ca="1" si="2"/>
        <v>5</v>
      </c>
      <c r="G21" s="134"/>
      <c r="H21" s="92">
        <f ca="1">'BG1'!O$19</f>
        <v>85</v>
      </c>
      <c r="I21" s="89">
        <f t="shared" ca="1" si="3"/>
        <v>3</v>
      </c>
      <c r="J21" s="127"/>
      <c r="K21" s="92">
        <f ca="1">'BF2'!O$19</f>
        <v>5000</v>
      </c>
      <c r="L21" s="89" t="str">
        <f t="shared" ca="1" si="4"/>
        <v>NC</v>
      </c>
      <c r="M21" s="127"/>
      <c r="N21" s="92">
        <f ca="1">'BG2'!O$19</f>
        <v>2068</v>
      </c>
      <c r="O21" s="89">
        <f t="shared" ca="1" si="5"/>
        <v>6</v>
      </c>
      <c r="P21" s="92">
        <f t="shared" ca="1" si="11"/>
        <v>8251</v>
      </c>
      <c r="R21" s="91" t="str">
        <f ca="1">IFERROR(SMALL(F$14:F$25,ROWS($14:21)),"")</f>
        <v/>
      </c>
      <c r="S21" s="91" t="str">
        <f t="shared" ref="S21:S25" ca="1" si="18">IFERROR(INDEX(D$14:D$25,MATCH(R21,F$14:F$25,0)),"")</f>
        <v/>
      </c>
      <c r="T21" s="91" t="str">
        <f ca="1">IF(OR(S21=""),"",IFERROR(SMALL(E$14:E$25,ROWS($14:21)),""))</f>
        <v/>
      </c>
      <c r="U21" s="90"/>
      <c r="V21" s="91">
        <f ca="1">IFERROR(SMALL(I$14:I$25,ROWS($27:34)),"")</f>
        <v>8</v>
      </c>
      <c r="W21" s="91" t="str">
        <f t="shared" ref="W21:W25" ca="1" si="19">IFERROR(INDEX(D$14:D$25,MATCH(V21,I$14:I$25,0)),"")</f>
        <v>PAEA2</v>
      </c>
      <c r="X21" s="91">
        <f ca="1">IF(OR(W21=""),"",IFERROR(SMALL(H$14:H$25,ROWS($14:21)),""))</f>
        <v>4035</v>
      </c>
      <c r="Z21" s="91" t="str">
        <f ca="1">IFERROR(SMALL(L$14:L$25,ROWS($27:34)),"")</f>
        <v/>
      </c>
      <c r="AA21" s="91" t="str">
        <f t="shared" ca="1" si="16"/>
        <v/>
      </c>
      <c r="AB21" s="91" t="str">
        <f ca="1">IF(OR(AA21=""),"",IFERROR(SMALL(K$14:K$25,ROWS($14:21)),""))</f>
        <v/>
      </c>
      <c r="AD21" s="91">
        <f ca="1">IFERROR(SMALL(O$14:O$25,ROWS($27:34)),"")</f>
        <v>8</v>
      </c>
      <c r="AE21" s="91" t="str">
        <f t="shared" ref="AE21:AE25" ca="1" si="20">IFERROR(INDEX(D$14:D$25,MATCH(AD21,O$14:O$25,0)),"")</f>
        <v>PAPARA2</v>
      </c>
      <c r="AF21" s="91">
        <f ca="1">IF(OR(AE21=""),"",IFERROR(SMALL(N$14:N$25,ROWS($14:21)),""))</f>
        <v>3061</v>
      </c>
    </row>
    <row r="22" spans="1:32" ht="16.899999999999999" customHeight="1">
      <c r="A22" s="328" t="str">
        <f>'Données '!R6</f>
        <v>HITIA'A</v>
      </c>
      <c r="B22" s="92">
        <v>1</v>
      </c>
      <c r="C22" s="92" t="str">
        <f t="shared" ref="C22" si="21">A22</f>
        <v>HITIA'A</v>
      </c>
      <c r="D22" s="81" t="str">
        <f t="shared" si="1"/>
        <v>HITIA'A1</v>
      </c>
      <c r="E22" s="92">
        <f ca="1">'BF1'!L$29</f>
        <v>2044</v>
      </c>
      <c r="F22" s="89">
        <f t="shared" ca="1" si="2"/>
        <v>6</v>
      </c>
      <c r="G22" s="134"/>
      <c r="H22" s="92">
        <f ca="1">'BG1'!L$29</f>
        <v>97</v>
      </c>
      <c r="I22" s="89">
        <f t="shared" ca="1" si="3"/>
        <v>4</v>
      </c>
      <c r="J22" s="127"/>
      <c r="K22" s="92">
        <f ca="1">'BF2'!L$29</f>
        <v>1046</v>
      </c>
      <c r="L22" s="89">
        <f t="shared" ca="1" si="4"/>
        <v>4</v>
      </c>
      <c r="M22" s="127"/>
      <c r="N22" s="92">
        <f ca="1">'BG2'!L$29</f>
        <v>76</v>
      </c>
      <c r="O22" s="89">
        <f t="shared" ca="1" si="5"/>
        <v>3</v>
      </c>
      <c r="P22" s="92">
        <f t="shared" ca="1" si="11"/>
        <v>3263</v>
      </c>
      <c r="R22" s="91" t="str">
        <f ca="1">IFERROR(SMALL(F$14:F$25,ROWS($14:22)),"")</f>
        <v/>
      </c>
      <c r="S22" s="91" t="str">
        <f t="shared" ca="1" si="18"/>
        <v/>
      </c>
      <c r="T22" s="91" t="str">
        <f ca="1">IF(OR(S22=""),"",IFERROR(SMALL(E$14:E$25,ROWS($14:22)),""))</f>
        <v/>
      </c>
      <c r="U22" s="90"/>
      <c r="V22" s="91" t="str">
        <f ca="1">IFERROR(SMALL(I$14:I$25,ROWS($27:35)),"")</f>
        <v/>
      </c>
      <c r="W22" s="91" t="str">
        <f t="shared" ca="1" si="19"/>
        <v/>
      </c>
      <c r="X22" s="91" t="str">
        <f ca="1">IF(OR(W22=""),"",IFERROR(SMALL(H$14:H$25,ROWS($14:22)),""))</f>
        <v/>
      </c>
      <c r="Z22" s="91" t="str">
        <f ca="1">IFERROR(SMALL(L$14:L$25,ROWS($27:35)),"")</f>
        <v/>
      </c>
      <c r="AA22" s="91" t="str">
        <f t="shared" ca="1" si="16"/>
        <v/>
      </c>
      <c r="AB22" s="91" t="str">
        <f ca="1">IF(OR(AA22=""),"",IFERROR(SMALL(K$14:K$25,ROWS($14:22)),""))</f>
        <v/>
      </c>
      <c r="AD22" s="91" t="str">
        <f ca="1">IFERROR(SMALL(O$14:O$25,ROWS($27:35)),"")</f>
        <v/>
      </c>
      <c r="AE22" s="91" t="str">
        <f t="shared" ca="1" si="20"/>
        <v/>
      </c>
      <c r="AF22" s="91" t="str">
        <f ca="1">IF(OR(AE22=""),"",IFERROR(SMALL(N$14:N$25,ROWS($14:22)),""))</f>
        <v/>
      </c>
    </row>
    <row r="23" spans="1:32" ht="16.899999999999999" customHeight="1">
      <c r="A23" s="329"/>
      <c r="B23" s="92">
        <v>2</v>
      </c>
      <c r="C23" s="92" t="str">
        <f t="shared" ref="C23" si="22">A22</f>
        <v>HITIA'A</v>
      </c>
      <c r="D23" s="81" t="str">
        <f t="shared" si="1"/>
        <v>HITIA'A2</v>
      </c>
      <c r="E23" s="92">
        <f ca="1">'BF1'!O$29</f>
        <v>5000</v>
      </c>
      <c r="F23" s="89" t="str">
        <f t="shared" ca="1" si="2"/>
        <v>NC</v>
      </c>
      <c r="G23" s="134"/>
      <c r="H23" s="92">
        <f ca="1">'BG1'!O$29</f>
        <v>5000</v>
      </c>
      <c r="I23" s="89" t="str">
        <f t="shared" ca="1" si="3"/>
        <v>NC</v>
      </c>
      <c r="J23" s="127"/>
      <c r="K23" s="92">
        <f ca="1">'BF2'!O$29</f>
        <v>5000</v>
      </c>
      <c r="L23" s="89" t="str">
        <f t="shared" ca="1" si="4"/>
        <v>NC</v>
      </c>
      <c r="M23" s="127"/>
      <c r="N23" s="92">
        <f ca="1">'BG2'!O$29</f>
        <v>5000</v>
      </c>
      <c r="O23" s="89" t="str">
        <f t="shared" ca="1" si="5"/>
        <v>NC</v>
      </c>
      <c r="P23" s="92">
        <f t="shared" ca="1" si="11"/>
        <v>20000</v>
      </c>
      <c r="R23" s="91" t="str">
        <f ca="1">IFERROR(SMALL(F$14:F$25,ROWS($14:23)),"")</f>
        <v/>
      </c>
      <c r="S23" s="91" t="str">
        <f t="shared" ca="1" si="18"/>
        <v/>
      </c>
      <c r="T23" s="91" t="str">
        <f ca="1">IF(OR(S23=""),"",IFERROR(SMALL(E$14:E$25,ROWS($14:23)),""))</f>
        <v/>
      </c>
      <c r="U23" s="90"/>
      <c r="V23" s="91" t="str">
        <f ca="1">IFERROR(SMALL(I$14:I$25,ROWS($27:36)),"")</f>
        <v/>
      </c>
      <c r="W23" s="91" t="str">
        <f t="shared" ca="1" si="19"/>
        <v/>
      </c>
      <c r="X23" s="91" t="str">
        <f ca="1">IF(OR(W23=""),"",IFERROR(SMALL(H$14:H$25,ROWS($14:23)),""))</f>
        <v/>
      </c>
      <c r="Z23" s="91" t="str">
        <f ca="1">IFERROR(SMALL(L$14:L$25,ROWS($27:36)),"")</f>
        <v/>
      </c>
      <c r="AA23" s="91" t="str">
        <f t="shared" ca="1" si="16"/>
        <v/>
      </c>
      <c r="AB23" s="91" t="str">
        <f ca="1">IF(OR(AA23=""),"",IFERROR(SMALL(K$14:K$25,ROWS($14:23)),""))</f>
        <v/>
      </c>
      <c r="AD23" s="91" t="str">
        <f ca="1">IFERROR(SMALL(O$14:O$25,ROWS($27:36)),"")</f>
        <v/>
      </c>
      <c r="AE23" s="91" t="str">
        <f t="shared" ca="1" si="20"/>
        <v/>
      </c>
      <c r="AF23" s="91" t="str">
        <f ca="1">IF(OR(AE23=""),"",IFERROR(SMALL(N$14:N$25,ROWS($14:23)),""))</f>
        <v/>
      </c>
    </row>
    <row r="24" spans="1:32" ht="16.899999999999999" customHeight="1">
      <c r="A24" s="328" t="str">
        <f>'Données '!R7</f>
        <v>X</v>
      </c>
      <c r="B24" s="92">
        <v>1</v>
      </c>
      <c r="C24" s="92" t="str">
        <f t="shared" ref="C24" si="23">A24</f>
        <v>X</v>
      </c>
      <c r="D24" s="81" t="str">
        <f t="shared" si="1"/>
        <v>X1</v>
      </c>
      <c r="E24" s="92">
        <f ca="1">'BF1'!S$29</f>
        <v>5000</v>
      </c>
      <c r="F24" s="89" t="str">
        <f t="shared" ca="1" si="2"/>
        <v>NC</v>
      </c>
      <c r="G24" s="134"/>
      <c r="H24" s="92">
        <f ca="1">'BG1'!S$29</f>
        <v>5000</v>
      </c>
      <c r="I24" s="89" t="str">
        <f t="shared" ca="1" si="3"/>
        <v>NC</v>
      </c>
      <c r="J24" s="127"/>
      <c r="K24" s="92">
        <f ca="1">'BF2'!S$29</f>
        <v>5000</v>
      </c>
      <c r="L24" s="89" t="str">
        <f t="shared" ca="1" si="4"/>
        <v>NC</v>
      </c>
      <c r="M24" s="127"/>
      <c r="N24" s="92">
        <f ca="1">'BG2'!S$29</f>
        <v>5000</v>
      </c>
      <c r="O24" s="89" t="str">
        <f t="shared" ca="1" si="5"/>
        <v>NC</v>
      </c>
      <c r="P24" s="92">
        <f t="shared" ca="1" si="11"/>
        <v>20000</v>
      </c>
      <c r="R24" s="91" t="str">
        <f ca="1">IFERROR(SMALL(F$14:F$25,ROWS($14:24)),"")</f>
        <v/>
      </c>
      <c r="S24" s="91" t="str">
        <f t="shared" ca="1" si="18"/>
        <v/>
      </c>
      <c r="T24" s="91" t="str">
        <f ca="1">IF(OR(S24=""),"",IFERROR(SMALL(E$14:E$25,ROWS($14:24)),""))</f>
        <v/>
      </c>
      <c r="U24" s="90"/>
      <c r="V24" s="91" t="str">
        <f ca="1">IFERROR(SMALL(I$14:I$25,ROWS($27:37)),"")</f>
        <v/>
      </c>
      <c r="W24" s="91" t="str">
        <f t="shared" ca="1" si="19"/>
        <v/>
      </c>
      <c r="X24" s="91" t="str">
        <f ca="1">IF(OR(W24=""),"",IFERROR(SMALL(H$14:H$25,ROWS($14:24)),""))</f>
        <v/>
      </c>
      <c r="Z24" s="91" t="str">
        <f ca="1">IFERROR(SMALL(L$14:L$25,ROWS($27:37)),"")</f>
        <v/>
      </c>
      <c r="AA24" s="91" t="str">
        <f t="shared" ca="1" si="16"/>
        <v/>
      </c>
      <c r="AB24" s="91" t="str">
        <f ca="1">IF(OR(AA24=""),"",IFERROR(SMALL(K$14:K$25,ROWS($14:24)),""))</f>
        <v/>
      </c>
      <c r="AD24" s="91" t="str">
        <f ca="1">IFERROR(SMALL(O$14:O$25,ROWS($27:37)),"")</f>
        <v/>
      </c>
      <c r="AE24" s="91" t="str">
        <f t="shared" ca="1" si="20"/>
        <v/>
      </c>
      <c r="AF24" s="91" t="str">
        <f ca="1">IF(OR(AE24=""),"",IFERROR(SMALL(N$14:N$25,ROWS($14:24)),""))</f>
        <v/>
      </c>
    </row>
    <row r="25" spans="1:32" ht="16.899999999999999" customHeight="1">
      <c r="A25" s="329"/>
      <c r="B25" s="92">
        <v>2</v>
      </c>
      <c r="C25" s="92" t="str">
        <f t="shared" ref="C25" si="24">A24</f>
        <v>X</v>
      </c>
      <c r="D25" s="81" t="str">
        <f t="shared" si="1"/>
        <v>X2</v>
      </c>
      <c r="E25" s="92">
        <f ca="1">'BF1'!V$29</f>
        <v>5000</v>
      </c>
      <c r="F25" s="89" t="str">
        <f t="shared" ca="1" si="2"/>
        <v>NC</v>
      </c>
      <c r="G25" s="134"/>
      <c r="H25" s="92">
        <f ca="1">'BG1'!V$29</f>
        <v>5000</v>
      </c>
      <c r="I25" s="89" t="str">
        <f t="shared" ca="1" si="3"/>
        <v>NC</v>
      </c>
      <c r="J25" s="127"/>
      <c r="K25" s="92">
        <f ca="1">'BF2'!V$29</f>
        <v>5000</v>
      </c>
      <c r="L25" s="89" t="str">
        <f t="shared" ca="1" si="4"/>
        <v>NC</v>
      </c>
      <c r="M25" s="127"/>
      <c r="N25" s="92">
        <f ca="1">'BG2'!V$29</f>
        <v>5000</v>
      </c>
      <c r="O25" s="89" t="str">
        <f t="shared" ca="1" si="5"/>
        <v>NC</v>
      </c>
      <c r="P25" s="92">
        <f t="shared" ca="1" si="11"/>
        <v>20000</v>
      </c>
      <c r="R25" s="91" t="str">
        <f ca="1">IFERROR(SMALL(F$14:F$25,ROWS($14:25)),"")</f>
        <v/>
      </c>
      <c r="S25" s="91" t="str">
        <f t="shared" ca="1" si="18"/>
        <v/>
      </c>
      <c r="T25" s="91" t="str">
        <f ca="1">IF(OR(S25=""),"",IFERROR(SMALL(E$14:E$25,ROWS($14:25)),""))</f>
        <v/>
      </c>
      <c r="U25" s="90"/>
      <c r="V25" s="91" t="str">
        <f ca="1">IFERROR(SMALL(I$14:I$25,ROWS($27:38)),"")</f>
        <v/>
      </c>
      <c r="W25" s="91" t="str">
        <f t="shared" ca="1" si="19"/>
        <v/>
      </c>
      <c r="X25" s="91" t="str">
        <f ca="1">IF(OR(W25=""),"",IFERROR(SMALL(H$14:H$25,ROWS($14:25)),""))</f>
        <v/>
      </c>
      <c r="Z25" s="91" t="str">
        <f ca="1">IFERROR(SMALL(L$14:L$25,ROWS($27:38)),"")</f>
        <v/>
      </c>
      <c r="AA25" s="91" t="str">
        <f t="shared" ca="1" si="16"/>
        <v/>
      </c>
      <c r="AB25" s="91" t="str">
        <f ca="1">IF(OR(AA25=""),"",IFERROR(SMALL(K$14:K$25,ROWS($14:25)),""))</f>
        <v/>
      </c>
      <c r="AD25" s="91" t="str">
        <f ca="1">IFERROR(SMALL(O$14:O$25,ROWS($27:38)),"")</f>
        <v/>
      </c>
      <c r="AE25" s="91" t="str">
        <f t="shared" ca="1" si="20"/>
        <v/>
      </c>
      <c r="AF25" s="91" t="str">
        <f ca="1">IF(OR(AE25=""),"",IFERROR(SMALL(N$14:N$25,ROWS($14:25)),""))</f>
        <v/>
      </c>
    </row>
    <row r="26" spans="1:32" ht="6" customHeight="1">
      <c r="D26" s="131"/>
      <c r="E26" s="132"/>
      <c r="F26" s="130"/>
      <c r="G26" s="90"/>
      <c r="H26" s="90"/>
      <c r="I26" s="90"/>
      <c r="J26" s="90"/>
      <c r="K26" s="90"/>
      <c r="R26" s="90"/>
      <c r="S26" s="90"/>
      <c r="T26" s="90"/>
      <c r="U26" s="90"/>
      <c r="X26" s="90"/>
      <c r="AB26" s="90"/>
      <c r="AF26" s="90"/>
    </row>
    <row r="27" spans="1:32" ht="16.899999999999999" customHeight="1">
      <c r="F27" s="86"/>
      <c r="G27" s="86"/>
      <c r="U27" s="90"/>
    </row>
    <row r="28" spans="1:32" ht="16.899999999999999" customHeight="1">
      <c r="D28" s="92"/>
      <c r="E28" s="92" t="s">
        <v>33</v>
      </c>
      <c r="F28" s="92" t="s">
        <v>33</v>
      </c>
      <c r="G28" s="93"/>
      <c r="H28" s="92" t="s">
        <v>34</v>
      </c>
      <c r="I28" s="92" t="s">
        <v>34</v>
      </c>
      <c r="J28" s="93"/>
      <c r="K28" s="92" t="s">
        <v>102</v>
      </c>
      <c r="L28" s="92" t="s">
        <v>102</v>
      </c>
      <c r="M28" s="86"/>
      <c r="N28" s="92" t="s">
        <v>103</v>
      </c>
      <c r="O28" s="92" t="s">
        <v>103</v>
      </c>
      <c r="P28" s="92" t="s">
        <v>112</v>
      </c>
      <c r="R28" s="95" t="s">
        <v>107</v>
      </c>
      <c r="S28" s="92" t="s">
        <v>33</v>
      </c>
      <c r="T28" s="95" t="s">
        <v>4</v>
      </c>
      <c r="U28" s="90"/>
      <c r="V28" s="95" t="s">
        <v>107</v>
      </c>
      <c r="W28" s="92" t="s">
        <v>34</v>
      </c>
      <c r="X28" s="95" t="s">
        <v>4</v>
      </c>
      <c r="Z28" s="95" t="s">
        <v>107</v>
      </c>
      <c r="AA28" s="92" t="s">
        <v>102</v>
      </c>
      <c r="AB28" s="95" t="s">
        <v>4</v>
      </c>
      <c r="AC28" s="90"/>
      <c r="AD28" s="95" t="s">
        <v>107</v>
      </c>
      <c r="AE28" s="92" t="s">
        <v>103</v>
      </c>
      <c r="AF28" s="95" t="s">
        <v>4</v>
      </c>
    </row>
    <row r="29" spans="1:32" ht="16.899999999999999" customHeight="1">
      <c r="A29" s="328" t="str">
        <f>'Données '!R2</f>
        <v>PAEA</v>
      </c>
      <c r="B29" s="92">
        <v>1</v>
      </c>
      <c r="C29" s="92" t="str">
        <f>A29</f>
        <v>PAEA</v>
      </c>
      <c r="D29" s="139" t="str">
        <f t="shared" ref="D29:D40" si="25">C29&amp;B29</f>
        <v>PAEA1</v>
      </c>
      <c r="E29" s="92">
        <f ca="1">MF!L$9</f>
        <v>73</v>
      </c>
      <c r="F29" s="89">
        <f t="shared" ref="F29:F40" ca="1" si="26">IF(OR(E29=5000),"NC",RANK(E29,E$29:E$40,1))</f>
        <v>2</v>
      </c>
      <c r="G29" s="134"/>
      <c r="H29" s="92">
        <f ca="1">MG!L$9</f>
        <v>152</v>
      </c>
      <c r="I29" s="89">
        <f t="shared" ref="I29:I40" ca="1" si="27">IF(OR(H29=5000),"NC",RANK(H29,H$29:H$40,1))</f>
        <v>6</v>
      </c>
      <c r="J29" s="134"/>
      <c r="K29" s="92">
        <f ca="1">'CF JF'!L$9</f>
        <v>1032</v>
      </c>
      <c r="L29" s="89">
        <f t="shared" ref="L29:L40" ca="1" si="28">IF(OR(K29=5000),"NC",RANK(K29,K$29:K$40,1))</f>
        <v>1</v>
      </c>
      <c r="M29" s="127"/>
      <c r="N29" s="92">
        <f ca="1">'CG JG'!L$9</f>
        <v>2062</v>
      </c>
      <c r="O29" s="89">
        <f t="shared" ref="O29:O40" ca="1" si="29">IF(OR(N29=5000),"NC",RANK(N29,N$29:N$40,1))</f>
        <v>6</v>
      </c>
      <c r="P29" s="92">
        <f ca="1">SUM(E29,H29,K29,N29)</f>
        <v>3319</v>
      </c>
      <c r="R29" s="94">
        <f ca="1">IFERROR(SMALL(F$29:F$40,ROWS($29:29)),"")</f>
        <v>1</v>
      </c>
      <c r="S29" s="94" t="str">
        <f ca="1">IFERROR(INDEX(D$29:D$40,MATCH(R29,F$29:F$40,0)),"")</f>
        <v>TARAVAO1</v>
      </c>
      <c r="T29" s="91">
        <f ca="1">IF(OR(S29=""),"",IFERROR(SMALL(E$29:E$40,ROWS($29:29)),""))</f>
        <v>34</v>
      </c>
      <c r="U29" s="90"/>
      <c r="V29" s="94">
        <f ca="1">IFERROR(SMALL(I$29:I$40,ROWS($14:14)),"")</f>
        <v>1</v>
      </c>
      <c r="W29" s="94" t="str">
        <f ca="1">IFERROR(INDEX(D$29:D$40,MATCH(V29,I$29:I$40,0)),"")</f>
        <v>TARAVAO1</v>
      </c>
      <c r="X29" s="91">
        <f ca="1">IF(OR(W29=""),"",IFERROR(SMALL(H$29:H$40,ROWS($29:29)),""))</f>
        <v>35</v>
      </c>
      <c r="Z29" s="94">
        <f ca="1">IFERROR(SMALL(L$29:L$40,ROWS($14:14)),"")</f>
        <v>1</v>
      </c>
      <c r="AA29" s="94" t="str">
        <f ca="1">IFERROR(INDEX(D$29:D$40,MATCH(Z29,L$29:L$40,0)),"")</f>
        <v>PAEA1</v>
      </c>
      <c r="AB29" s="91">
        <f ca="1">IF(OR(AA29=""),"",IFERROR(SMALL(K$29:K$40,ROWS($29:29)),""))</f>
        <v>1032</v>
      </c>
      <c r="AC29" s="90"/>
      <c r="AD29" s="94">
        <f ca="1">IFERROR(SMALL(O$29:O$40,ROWS($14:14)),"")</f>
        <v>1</v>
      </c>
      <c r="AE29" s="94" t="str">
        <f ca="1">IFERROR(INDEX(D$29:D$40,MATCH(AD29,O$29:O$40,0)),"")</f>
        <v>SCT1</v>
      </c>
      <c r="AF29" s="91">
        <f ca="1">IF(OR(AE29=""),"",IFERROR(SMALL(N$29:N$40,ROWS($29:29)),""))</f>
        <v>23</v>
      </c>
    </row>
    <row r="30" spans="1:32" ht="16.899999999999999" customHeight="1">
      <c r="A30" s="329"/>
      <c r="B30" s="92">
        <v>2</v>
      </c>
      <c r="C30" s="92" t="str">
        <f>A29</f>
        <v>PAEA</v>
      </c>
      <c r="D30" s="139" t="str">
        <f t="shared" si="25"/>
        <v>PAEA2</v>
      </c>
      <c r="E30" s="92">
        <f ca="1">MF!O$9</f>
        <v>159</v>
      </c>
      <c r="F30" s="89">
        <f t="shared" ca="1" si="26"/>
        <v>7</v>
      </c>
      <c r="G30" s="134"/>
      <c r="H30" s="92">
        <f ca="1">MG!O$9</f>
        <v>4050</v>
      </c>
      <c r="I30" s="89">
        <f t="shared" ca="1" si="27"/>
        <v>9</v>
      </c>
      <c r="J30" s="134"/>
      <c r="K30" s="92">
        <f ca="1">'CF JF'!O$9</f>
        <v>5000</v>
      </c>
      <c r="L30" s="89" t="str">
        <f t="shared" ca="1" si="28"/>
        <v>NC</v>
      </c>
      <c r="M30" s="127"/>
      <c r="N30" s="92">
        <f ca="1">'CG JG'!O$9</f>
        <v>5000</v>
      </c>
      <c r="O30" s="89" t="str">
        <f t="shared" ca="1" si="29"/>
        <v>NC</v>
      </c>
      <c r="P30" s="92">
        <f ca="1">SUM(E30,H30,K30,N30)</f>
        <v>14209</v>
      </c>
      <c r="R30" s="94">
        <f ca="1">IFERROR(SMALL(F$29:F$40,ROWS($29:30)),"")</f>
        <v>2</v>
      </c>
      <c r="S30" s="94" t="str">
        <f t="shared" ref="S30:S40" ca="1" si="30">IFERROR(INDEX(D$29:D$40,MATCH(R30,F$29:F$40,0)),"")</f>
        <v>PAEA1</v>
      </c>
      <c r="T30" s="91">
        <f ca="1">IF(OR(S30=""),"",IFERROR(SMALL(E$29:E$40,ROWS($29:30)),""))</f>
        <v>73</v>
      </c>
      <c r="U30" s="90"/>
      <c r="V30" s="94">
        <f ca="1">IFERROR(SMALL(I$29:I$40,ROWS($14:15)),"")</f>
        <v>2</v>
      </c>
      <c r="W30" s="94" t="str">
        <f t="shared" ref="W30:W40" ca="1" si="31">IFERROR(INDEX(D$29:D$40,MATCH(V30,I$29:I$40,0)),"")</f>
        <v>PAPARA1</v>
      </c>
      <c r="X30" s="91">
        <f ca="1">IF(OR(W30=""),"",IFERROR(SMALL(H$29:H$40,ROWS($29:30)),""))</f>
        <v>40</v>
      </c>
      <c r="Z30" s="94">
        <f ca="1">IFERROR(SMALL(L$29:L$40,ROWS($14:15)),"")</f>
        <v>2</v>
      </c>
      <c r="AA30" s="94" t="str">
        <f t="shared" ref="AA30:AA40" ca="1" si="32">IFERROR(INDEX(D$29:D$40,MATCH(Z30,L$29:L$40,0)),"")</f>
        <v>TARAVAO1</v>
      </c>
      <c r="AB30" s="91">
        <f ca="1">IF(OR(AA30=""),"",IFERROR(SMALL(K$29:K$40,ROWS($29:30)),""))</f>
        <v>2007</v>
      </c>
      <c r="AC30" s="90"/>
      <c r="AD30" s="94">
        <f ca="1">IFERROR(SMALL(O$29:O$40,ROWS($14:15)),"")</f>
        <v>2</v>
      </c>
      <c r="AE30" s="94" t="str">
        <f t="shared" ref="AE30:AE40" ca="1" si="33">IFERROR(INDEX(D$29:D$40,MATCH(AD30,O$29:O$40,0)),"")</f>
        <v>HITIA'A1</v>
      </c>
      <c r="AF30" s="91">
        <f ca="1">IF(OR(AE30=""),"",IFERROR(SMALL(N$29:N$40,ROWS($29:30)),""))</f>
        <v>72</v>
      </c>
    </row>
    <row r="31" spans="1:32" ht="16.899999999999999" customHeight="1">
      <c r="A31" s="328" t="str">
        <f>'Données '!R3</f>
        <v>PAPARA</v>
      </c>
      <c r="B31" s="92">
        <v>1</v>
      </c>
      <c r="C31" s="92" t="str">
        <f t="shared" ref="C31" si="34">A31</f>
        <v>PAPARA</v>
      </c>
      <c r="D31" s="139" t="str">
        <f t="shared" si="25"/>
        <v>PAPARA1</v>
      </c>
      <c r="E31" s="92">
        <f ca="1">MF!S$9</f>
        <v>94</v>
      </c>
      <c r="F31" s="89">
        <f t="shared" ca="1" si="26"/>
        <v>4</v>
      </c>
      <c r="G31" s="134"/>
      <c r="H31" s="92">
        <f ca="1">MG!S$9</f>
        <v>40</v>
      </c>
      <c r="I31" s="89">
        <f t="shared" ca="1" si="27"/>
        <v>2</v>
      </c>
      <c r="J31" s="134"/>
      <c r="K31" s="92">
        <f ca="1">'CF JF'!S$9</f>
        <v>4011</v>
      </c>
      <c r="L31" s="89">
        <f t="shared" ca="1" si="28"/>
        <v>4</v>
      </c>
      <c r="M31" s="127"/>
      <c r="N31" s="92">
        <f ca="1">'CG JG'!S$9</f>
        <v>2030</v>
      </c>
      <c r="O31" s="89">
        <f t="shared" ca="1" si="29"/>
        <v>4</v>
      </c>
      <c r="P31" s="92">
        <f t="shared" ref="P31:P40" ca="1" si="35">SUM(E31,H31,K31,N31)</f>
        <v>6175</v>
      </c>
      <c r="R31" s="94">
        <f ca="1">IFERROR(SMALL(F$29:F$40,ROWS($29:31)),"")</f>
        <v>3</v>
      </c>
      <c r="S31" s="94" t="str">
        <f t="shared" ca="1" si="30"/>
        <v>SCT1</v>
      </c>
      <c r="T31" s="91">
        <f ca="1">IF(OR(S31=""),"",IFERROR(SMALL(E$29:E$40,ROWS($29:31)),""))</f>
        <v>76</v>
      </c>
      <c r="U31" s="90"/>
      <c r="V31" s="94">
        <f ca="1">IFERROR(SMALL(I$29:I$40,ROWS($14:16)),"")</f>
        <v>3</v>
      </c>
      <c r="W31" s="94" t="str">
        <f t="shared" ca="1" si="31"/>
        <v>SCT1</v>
      </c>
      <c r="X31" s="91">
        <f ca="1">IF(OR(W31=""),"",IFERROR(SMALL(H$29:H$40,ROWS($29:31)),""))</f>
        <v>60</v>
      </c>
      <c r="Z31" s="94">
        <f ca="1">IFERROR(SMALL(L$29:L$40,ROWS($14:16)),"")</f>
        <v>3</v>
      </c>
      <c r="AA31" s="94" t="str">
        <f t="shared" ca="1" si="32"/>
        <v>SCT1</v>
      </c>
      <c r="AB31" s="91">
        <f ca="1">IF(OR(AA31=""),"",IFERROR(SMALL(K$29:K$40,ROWS($29:31)),""))</f>
        <v>2016</v>
      </c>
      <c r="AC31" s="90"/>
      <c r="AD31" s="94">
        <f ca="1">IFERROR(SMALL(O$29:O$40,ROWS($14:16)),"")</f>
        <v>3</v>
      </c>
      <c r="AE31" s="94" t="str">
        <f t="shared" ca="1" si="33"/>
        <v>SCT2</v>
      </c>
      <c r="AF31" s="91">
        <f ca="1">IF(OR(AE31=""),"",IFERROR(SMALL(N$29:N$40,ROWS($29:31)),""))</f>
        <v>85</v>
      </c>
    </row>
    <row r="32" spans="1:32" ht="16.899999999999999" customHeight="1">
      <c r="A32" s="329"/>
      <c r="B32" s="92">
        <v>2</v>
      </c>
      <c r="C32" s="92" t="str">
        <f t="shared" ref="C32" si="36">A31</f>
        <v>PAPARA</v>
      </c>
      <c r="D32" s="139" t="str">
        <f t="shared" si="25"/>
        <v>PAPARA2</v>
      </c>
      <c r="E32" s="92">
        <f ca="1">MF!V$9</f>
        <v>5000</v>
      </c>
      <c r="F32" s="89" t="str">
        <f t="shared" ca="1" si="26"/>
        <v>NC</v>
      </c>
      <c r="G32" s="134"/>
      <c r="H32" s="92">
        <f ca="1">MG!V$9</f>
        <v>178</v>
      </c>
      <c r="I32" s="89">
        <f t="shared" ca="1" si="27"/>
        <v>7</v>
      </c>
      <c r="J32" s="134"/>
      <c r="K32" s="92">
        <f ca="1">'CF JF'!V$9</f>
        <v>5000</v>
      </c>
      <c r="L32" s="89" t="str">
        <f t="shared" ca="1" si="28"/>
        <v>NC</v>
      </c>
      <c r="M32" s="127"/>
      <c r="N32" s="92">
        <f ca="1">'CG JG'!V$9</f>
        <v>5000</v>
      </c>
      <c r="O32" s="89" t="str">
        <f t="shared" ca="1" si="29"/>
        <v>NC</v>
      </c>
      <c r="P32" s="92">
        <f t="shared" ca="1" si="35"/>
        <v>15178</v>
      </c>
      <c r="R32" s="94">
        <f ca="1">IFERROR(SMALL(F$29:F$40,ROWS($29:32)),"")</f>
        <v>4</v>
      </c>
      <c r="S32" s="94" t="str">
        <f t="shared" ca="1" si="30"/>
        <v>PAPARA1</v>
      </c>
      <c r="T32" s="91">
        <f ca="1">IF(OR(S32=""),"",IFERROR(SMALL(E$29:E$40,ROWS($29:32)),""))</f>
        <v>94</v>
      </c>
      <c r="U32" s="90"/>
      <c r="V32" s="94">
        <f ca="1">IFERROR(SMALL(I$29:I$40,ROWS($14:17)),"")</f>
        <v>4</v>
      </c>
      <c r="W32" s="94" t="str">
        <f t="shared" ca="1" si="31"/>
        <v>TARAVAO2</v>
      </c>
      <c r="X32" s="91">
        <f ca="1">IF(OR(W32=""),"",IFERROR(SMALL(H$29:H$40,ROWS($29:32)),""))</f>
        <v>113</v>
      </c>
      <c r="Z32" s="94">
        <f ca="1">IFERROR(SMALL(L$29:L$40,ROWS($14:17)),"")</f>
        <v>4</v>
      </c>
      <c r="AA32" s="94" t="str">
        <f t="shared" ca="1" si="32"/>
        <v>PAPARA1</v>
      </c>
      <c r="AB32" s="91">
        <f ca="1">IF(OR(AA32=""),"",IFERROR(SMALL(K$29:K$40,ROWS($29:32)),""))</f>
        <v>4011</v>
      </c>
      <c r="AC32" s="90"/>
      <c r="AD32" s="94">
        <f ca="1">IFERROR(SMALL(O$29:O$40,ROWS($14:17)),"")</f>
        <v>4</v>
      </c>
      <c r="AE32" s="94" t="str">
        <f t="shared" ca="1" si="33"/>
        <v>PAPARA1</v>
      </c>
      <c r="AF32" s="91">
        <f ca="1">IF(OR(AE32=""),"",IFERROR(SMALL(N$29:N$40,ROWS($29:32)),""))</f>
        <v>2030</v>
      </c>
    </row>
    <row r="33" spans="1:32" ht="16.899999999999999" customHeight="1">
      <c r="A33" s="328" t="str">
        <f>'Données '!R4</f>
        <v>SCT</v>
      </c>
      <c r="B33" s="92">
        <v>1</v>
      </c>
      <c r="C33" s="92" t="str">
        <f t="shared" ref="C33" si="37">A33</f>
        <v>SCT</v>
      </c>
      <c r="D33" s="133" t="str">
        <f t="shared" si="25"/>
        <v>SCT1</v>
      </c>
      <c r="E33" s="92">
        <f ca="1">MF!S$19</f>
        <v>76</v>
      </c>
      <c r="F33" s="89">
        <f t="shared" ca="1" si="26"/>
        <v>3</v>
      </c>
      <c r="G33" s="134"/>
      <c r="H33" s="92">
        <f ca="1">MG!S$19</f>
        <v>60</v>
      </c>
      <c r="I33" s="89">
        <f t="shared" ca="1" si="27"/>
        <v>3</v>
      </c>
      <c r="J33" s="134"/>
      <c r="K33" s="92">
        <f ca="1">'CF JF'!S$19</f>
        <v>2016</v>
      </c>
      <c r="L33" s="89">
        <f t="shared" ca="1" si="28"/>
        <v>3</v>
      </c>
      <c r="M33" s="127"/>
      <c r="N33" s="92">
        <f ca="1">'CG JG'!S$19</f>
        <v>23</v>
      </c>
      <c r="O33" s="89">
        <f t="shared" ca="1" si="29"/>
        <v>1</v>
      </c>
      <c r="P33" s="92">
        <f t="shared" ca="1" si="35"/>
        <v>2175</v>
      </c>
      <c r="R33" s="94">
        <f ca="1">IFERROR(SMALL(F$29:F$40,ROWS($29:33)),"")</f>
        <v>5</v>
      </c>
      <c r="S33" s="94" t="str">
        <f t="shared" ca="1" si="30"/>
        <v>TARAVAO2</v>
      </c>
      <c r="T33" s="91">
        <f ca="1">IF(OR(S33=""),"",IFERROR(SMALL(E$29:E$40,ROWS($29:33)),""))</f>
        <v>104</v>
      </c>
      <c r="U33" s="90"/>
      <c r="V33" s="94">
        <f ca="1">IFERROR(SMALL(I$29:I$40,ROWS($14:18)),"")</f>
        <v>5</v>
      </c>
      <c r="W33" s="94" t="str">
        <f t="shared" ca="1" si="31"/>
        <v>HITIA'A1</v>
      </c>
      <c r="X33" s="91">
        <f ca="1">IF(OR(W33=""),"",IFERROR(SMALL(H$29:H$40,ROWS($29:33)),""))</f>
        <v>144</v>
      </c>
      <c r="Z33" s="94" t="str">
        <f ca="1">IFERROR(SMALL(L$29:L$40,ROWS($14:18)),"")</f>
        <v/>
      </c>
      <c r="AA33" s="94" t="str">
        <f t="shared" ca="1" si="32"/>
        <v/>
      </c>
      <c r="AB33" s="91" t="str">
        <f ca="1">IF(OR(AA33=""),"",IFERROR(SMALL(K$29:K$40,ROWS($29:33)),""))</f>
        <v/>
      </c>
      <c r="AC33" s="90"/>
      <c r="AD33" s="94">
        <f ca="1">IFERROR(SMALL(O$29:O$40,ROWS($14:18)),"")</f>
        <v>4</v>
      </c>
      <c r="AE33" s="94" t="str">
        <f t="shared" ca="1" si="33"/>
        <v>PAPARA1</v>
      </c>
      <c r="AF33" s="91">
        <f ca="1">IF(OR(AE33=""),"",IFERROR(SMALL(N$29:N$40,ROWS($29:33)),""))</f>
        <v>2030</v>
      </c>
    </row>
    <row r="34" spans="1:32" ht="16.899999999999999" customHeight="1">
      <c r="A34" s="329"/>
      <c r="B34" s="92">
        <v>2</v>
      </c>
      <c r="C34" s="92" t="str">
        <f t="shared" ref="C34" si="38">A33</f>
        <v>SCT</v>
      </c>
      <c r="D34" s="133" t="str">
        <f t="shared" si="25"/>
        <v>SCT2</v>
      </c>
      <c r="E34" s="92">
        <f ca="1">MF!V$19</f>
        <v>4029</v>
      </c>
      <c r="F34" s="89">
        <f t="shared" ca="1" si="26"/>
        <v>8</v>
      </c>
      <c r="G34" s="134"/>
      <c r="H34" s="92">
        <f ca="1">MG!V$19</f>
        <v>1105</v>
      </c>
      <c r="I34" s="89">
        <f t="shared" ca="1" si="27"/>
        <v>8</v>
      </c>
      <c r="J34" s="134"/>
      <c r="K34" s="92">
        <f ca="1">'CF JF'!V$19</f>
        <v>5000</v>
      </c>
      <c r="L34" s="89" t="str">
        <f t="shared" ca="1" si="28"/>
        <v>NC</v>
      </c>
      <c r="M34" s="127"/>
      <c r="N34" s="92">
        <f ca="1">'CG JG'!V$19</f>
        <v>85</v>
      </c>
      <c r="O34" s="89">
        <f t="shared" ca="1" si="29"/>
        <v>3</v>
      </c>
      <c r="P34" s="92">
        <f t="shared" ca="1" si="35"/>
        <v>10219</v>
      </c>
      <c r="R34" s="94">
        <f ca="1">IFERROR(SMALL(F$29:F$40,ROWS($29:34)),"")</f>
        <v>6</v>
      </c>
      <c r="S34" s="94" t="str">
        <f t="shared" ca="1" si="30"/>
        <v>HITIA'A1</v>
      </c>
      <c r="T34" s="91">
        <f ca="1">IF(OR(S34=""),"",IFERROR(SMALL(E$29:E$40,ROWS($29:34)),""))</f>
        <v>118</v>
      </c>
      <c r="U34" s="90"/>
      <c r="V34" s="94">
        <f ca="1">IFERROR(SMALL(I$29:I$40,ROWS($14:19)),"")</f>
        <v>6</v>
      </c>
      <c r="W34" s="94" t="str">
        <f t="shared" ca="1" si="31"/>
        <v>PAEA1</v>
      </c>
      <c r="X34" s="91">
        <f ca="1">IF(OR(W34=""),"",IFERROR(SMALL(H$29:H$40,ROWS($29:34)),""))</f>
        <v>152</v>
      </c>
      <c r="Z34" s="94" t="str">
        <f ca="1">IFERROR(SMALL(L$29:L$40,ROWS($14:19)),"")</f>
        <v/>
      </c>
      <c r="AA34" s="94" t="str">
        <f t="shared" ca="1" si="32"/>
        <v/>
      </c>
      <c r="AB34" s="91" t="str">
        <f ca="1">IF(OR(AA34=""),"",IFERROR(SMALL(K$29:K$40,ROWS($29:34)),""))</f>
        <v/>
      </c>
      <c r="AC34" s="90"/>
      <c r="AD34" s="94">
        <f ca="1">IFERROR(SMALL(O$29:O$40,ROWS($14:19)),"")</f>
        <v>6</v>
      </c>
      <c r="AE34" s="94" t="str">
        <f t="shared" ca="1" si="33"/>
        <v>PAEA1</v>
      </c>
      <c r="AF34" s="91">
        <f ca="1">IF(OR(AE34=""),"",IFERROR(SMALL(N$29:N$40,ROWS($29:34)),""))</f>
        <v>2062</v>
      </c>
    </row>
    <row r="35" spans="1:32" ht="16.899999999999999" customHeight="1">
      <c r="A35" s="328" t="str">
        <f>'Données '!R5</f>
        <v>TARAVAO</v>
      </c>
      <c r="B35" s="92">
        <v>1</v>
      </c>
      <c r="C35" s="92" t="str">
        <f t="shared" ref="C35" si="39">A35</f>
        <v>TARAVAO</v>
      </c>
      <c r="D35" s="139" t="str">
        <f t="shared" si="25"/>
        <v>TARAVAO1</v>
      </c>
      <c r="E35" s="92">
        <f ca="1">MF!L$19</f>
        <v>34</v>
      </c>
      <c r="F35" s="89">
        <f t="shared" ca="1" si="26"/>
        <v>1</v>
      </c>
      <c r="G35" s="134"/>
      <c r="H35" s="92">
        <f ca="1">MG!L$19</f>
        <v>35</v>
      </c>
      <c r="I35" s="89">
        <f t="shared" ca="1" si="27"/>
        <v>1</v>
      </c>
      <c r="J35" s="134"/>
      <c r="K35" s="92">
        <f ca="1">'CF JF'!L$19</f>
        <v>2007</v>
      </c>
      <c r="L35" s="89">
        <f t="shared" ca="1" si="28"/>
        <v>2</v>
      </c>
      <c r="M35" s="127"/>
      <c r="N35" s="92">
        <f ca="1">'CG JG'!L$19</f>
        <v>2030</v>
      </c>
      <c r="O35" s="89">
        <f t="shared" ca="1" si="29"/>
        <v>4</v>
      </c>
      <c r="P35" s="92">
        <f t="shared" ca="1" si="35"/>
        <v>4106</v>
      </c>
      <c r="R35" s="94">
        <f ca="1">IFERROR(SMALL(F$29:F$40,ROWS($29:35)),"")</f>
        <v>7</v>
      </c>
      <c r="S35" s="94" t="str">
        <f t="shared" ca="1" si="30"/>
        <v>PAEA2</v>
      </c>
      <c r="T35" s="91">
        <f ca="1">IF(OR(S35=""),"",IFERROR(SMALL(E$29:E$40,ROWS($29:35)),""))</f>
        <v>159</v>
      </c>
      <c r="U35" s="90"/>
      <c r="V35" s="94">
        <f ca="1">IFERROR(SMALL(I$29:I$40,ROWS($14:20)),"")</f>
        <v>7</v>
      </c>
      <c r="W35" s="94" t="str">
        <f t="shared" ca="1" si="31"/>
        <v>PAPARA2</v>
      </c>
      <c r="X35" s="91">
        <f ca="1">IF(OR(W35=""),"",IFERROR(SMALL(H$29:H$40,ROWS($29:35)),""))</f>
        <v>178</v>
      </c>
      <c r="Z35" s="94" t="str">
        <f ca="1">IFERROR(SMALL(L$29:L$40,ROWS($14:20)),"")</f>
        <v/>
      </c>
      <c r="AA35" s="94" t="str">
        <f t="shared" ca="1" si="32"/>
        <v/>
      </c>
      <c r="AB35" s="91" t="str">
        <f ca="1">IF(OR(AA35=""),"",IFERROR(SMALL(K$29:K$40,ROWS($29:35)),""))</f>
        <v/>
      </c>
      <c r="AC35" s="90"/>
      <c r="AD35" s="94" t="str">
        <f ca="1">IFERROR(SMALL(O$29:O$40,ROWS($14:20)),"")</f>
        <v/>
      </c>
      <c r="AE35" s="94" t="str">
        <f t="shared" ca="1" si="33"/>
        <v/>
      </c>
      <c r="AF35" s="91" t="str">
        <f ca="1">IF(OR(AE35=""),"",IFERROR(SMALL(N$29:N$40,ROWS($29:35)),""))</f>
        <v/>
      </c>
    </row>
    <row r="36" spans="1:32" ht="16.899999999999999" customHeight="1">
      <c r="A36" s="329"/>
      <c r="B36" s="92">
        <v>2</v>
      </c>
      <c r="C36" s="92" t="str">
        <f t="shared" ref="C36" si="40">A35</f>
        <v>TARAVAO</v>
      </c>
      <c r="D36" s="139" t="str">
        <f t="shared" si="25"/>
        <v>TARAVAO2</v>
      </c>
      <c r="E36" s="92">
        <f ca="1">MF!O$19</f>
        <v>104</v>
      </c>
      <c r="F36" s="89">
        <f t="shared" ca="1" si="26"/>
        <v>5</v>
      </c>
      <c r="G36" s="134"/>
      <c r="H36" s="92">
        <f ca="1">MG!O$19</f>
        <v>113</v>
      </c>
      <c r="I36" s="89">
        <f t="shared" ca="1" si="27"/>
        <v>4</v>
      </c>
      <c r="J36" s="134"/>
      <c r="K36" s="92">
        <f ca="1">'CF JF'!O$19</f>
        <v>5000</v>
      </c>
      <c r="L36" s="89" t="str">
        <f t="shared" ca="1" si="28"/>
        <v>NC</v>
      </c>
      <c r="M36" s="127"/>
      <c r="N36" s="92">
        <f ca="1">'CG JG'!O$19</f>
        <v>5000</v>
      </c>
      <c r="O36" s="89" t="str">
        <f t="shared" ca="1" si="29"/>
        <v>NC</v>
      </c>
      <c r="P36" s="92">
        <f t="shared" ca="1" si="35"/>
        <v>10217</v>
      </c>
      <c r="R36" s="94">
        <f ca="1">IFERROR(SMALL(F$29:F$40,ROWS($29:36)),"")</f>
        <v>8</v>
      </c>
      <c r="S36" s="94" t="str">
        <f t="shared" ca="1" si="30"/>
        <v>SCT2</v>
      </c>
      <c r="T36" s="91">
        <f ca="1">IF(OR(S36=""),"",IFERROR(SMALL(E$29:E$40,ROWS($29:36)),""))</f>
        <v>4029</v>
      </c>
      <c r="U36" s="90"/>
      <c r="V36" s="94">
        <f ca="1">IFERROR(SMALL(I$29:I$40,ROWS($14:21)),"")</f>
        <v>8</v>
      </c>
      <c r="W36" s="94" t="str">
        <f t="shared" ca="1" si="31"/>
        <v>SCT2</v>
      </c>
      <c r="X36" s="91">
        <f ca="1">IF(OR(W36=""),"",IFERROR(SMALL(H$29:H$40,ROWS($29:36)),""))</f>
        <v>1105</v>
      </c>
      <c r="Z36" s="94" t="str">
        <f ca="1">IFERROR(SMALL(L$29:L$40,ROWS($14:21)),"")</f>
        <v/>
      </c>
      <c r="AA36" s="94" t="str">
        <f t="shared" ca="1" si="32"/>
        <v/>
      </c>
      <c r="AB36" s="91" t="str">
        <f ca="1">IF(OR(AA36=""),"",IFERROR(SMALL(K$29:K$40,ROWS($29:36)),""))</f>
        <v/>
      </c>
      <c r="AC36" s="90"/>
      <c r="AD36" s="94" t="str">
        <f ca="1">IFERROR(SMALL(O$29:O$40,ROWS($14:21)),"")</f>
        <v/>
      </c>
      <c r="AE36" s="94" t="str">
        <f t="shared" ca="1" si="33"/>
        <v/>
      </c>
      <c r="AF36" s="91" t="str">
        <f ca="1">IF(OR(AE36=""),"",IFERROR(SMALL(N$29:N$40,ROWS($29:36)),""))</f>
        <v/>
      </c>
    </row>
    <row r="37" spans="1:32" ht="16.899999999999999" customHeight="1">
      <c r="A37" s="328" t="str">
        <f>'Données '!R6</f>
        <v>HITIA'A</v>
      </c>
      <c r="B37" s="92">
        <v>1</v>
      </c>
      <c r="C37" s="92" t="str">
        <f t="shared" ref="C37" si="41">A37</f>
        <v>HITIA'A</v>
      </c>
      <c r="D37" s="139" t="str">
        <f t="shared" si="25"/>
        <v>HITIA'A1</v>
      </c>
      <c r="E37" s="92">
        <f ca="1">MF!L$29</f>
        <v>118</v>
      </c>
      <c r="F37" s="89">
        <f t="shared" ca="1" si="26"/>
        <v>6</v>
      </c>
      <c r="G37" s="134"/>
      <c r="H37" s="92">
        <f ca="1">MG!L$29</f>
        <v>144</v>
      </c>
      <c r="I37" s="89">
        <f t="shared" ca="1" si="27"/>
        <v>5</v>
      </c>
      <c r="J37" s="134"/>
      <c r="K37" s="92">
        <f ca="1">'CF JF'!L$29</f>
        <v>5000</v>
      </c>
      <c r="L37" s="89" t="str">
        <f t="shared" ca="1" si="28"/>
        <v>NC</v>
      </c>
      <c r="M37" s="127"/>
      <c r="N37" s="92">
        <f ca="1">'CG JG'!L$29</f>
        <v>72</v>
      </c>
      <c r="O37" s="89">
        <f t="shared" ca="1" si="29"/>
        <v>2</v>
      </c>
      <c r="P37" s="92">
        <f t="shared" ca="1" si="35"/>
        <v>5334</v>
      </c>
      <c r="R37" s="94" t="str">
        <f ca="1">IFERROR(SMALL(F$29:F$40,ROWS($29:37)),"")</f>
        <v/>
      </c>
      <c r="S37" s="94" t="str">
        <f t="shared" ca="1" si="30"/>
        <v/>
      </c>
      <c r="T37" s="91" t="str">
        <f ca="1">IF(OR(S37=""),"",IFERROR(SMALL(E$29:E$40,ROWS($29:37)),""))</f>
        <v/>
      </c>
      <c r="U37" s="90"/>
      <c r="V37" s="94">
        <f ca="1">IFERROR(SMALL(I$29:I$40,ROWS($14:22)),"")</f>
        <v>9</v>
      </c>
      <c r="W37" s="94" t="str">
        <f t="shared" ca="1" si="31"/>
        <v>PAEA2</v>
      </c>
      <c r="X37" s="91">
        <f ca="1">IF(OR(W37=""),"",IFERROR(SMALL(H$29:H$40,ROWS($29:37)),""))</f>
        <v>4050</v>
      </c>
      <c r="Z37" s="94" t="str">
        <f ca="1">IFERROR(SMALL(L$29:L$40,ROWS($14:22)),"")</f>
        <v/>
      </c>
      <c r="AA37" s="94" t="str">
        <f t="shared" ca="1" si="32"/>
        <v/>
      </c>
      <c r="AB37" s="91" t="str">
        <f ca="1">IF(OR(AA37=""),"",IFERROR(SMALL(K$29:K$40,ROWS($29:37)),""))</f>
        <v/>
      </c>
      <c r="AC37" s="90"/>
      <c r="AD37" s="94" t="str">
        <f ca="1">IFERROR(SMALL(O$29:O$40,ROWS($14:22)),"")</f>
        <v/>
      </c>
      <c r="AE37" s="94" t="str">
        <f t="shared" ca="1" si="33"/>
        <v/>
      </c>
      <c r="AF37" s="91" t="str">
        <f ca="1">IF(OR(AE37=""),"",IFERROR(SMALL(N$29:N$40,ROWS($29:37)),""))</f>
        <v/>
      </c>
    </row>
    <row r="38" spans="1:32" ht="16.899999999999999" customHeight="1">
      <c r="A38" s="329"/>
      <c r="B38" s="92">
        <v>2</v>
      </c>
      <c r="C38" s="92" t="str">
        <f t="shared" ref="C38" si="42">A37</f>
        <v>HITIA'A</v>
      </c>
      <c r="D38" s="139" t="str">
        <f t="shared" si="25"/>
        <v>HITIA'A2</v>
      </c>
      <c r="E38" s="92">
        <f ca="1">MF!O$29</f>
        <v>5000</v>
      </c>
      <c r="F38" s="89" t="str">
        <f t="shared" ca="1" si="26"/>
        <v>NC</v>
      </c>
      <c r="G38" s="134"/>
      <c r="H38" s="92">
        <f ca="1">MG!O$29</f>
        <v>5000</v>
      </c>
      <c r="I38" s="89" t="str">
        <f t="shared" ca="1" si="27"/>
        <v>NC</v>
      </c>
      <c r="J38" s="134"/>
      <c r="K38" s="92">
        <f ca="1">'CF JF'!O$29</f>
        <v>5000</v>
      </c>
      <c r="L38" s="89" t="str">
        <f t="shared" ca="1" si="28"/>
        <v>NC</v>
      </c>
      <c r="M38" s="127"/>
      <c r="N38" s="92">
        <f ca="1">'CG JG'!O$29</f>
        <v>5000</v>
      </c>
      <c r="O38" s="89" t="str">
        <f t="shared" ca="1" si="29"/>
        <v>NC</v>
      </c>
      <c r="P38" s="92">
        <f t="shared" ca="1" si="35"/>
        <v>20000</v>
      </c>
      <c r="R38" s="94" t="str">
        <f ca="1">IFERROR(SMALL(F$29:F$40,ROWS($29:38)),"")</f>
        <v/>
      </c>
      <c r="S38" s="94" t="str">
        <f t="shared" ca="1" si="30"/>
        <v/>
      </c>
      <c r="T38" s="91" t="str">
        <f ca="1">IF(OR(S38=""),"",IFERROR(SMALL(E$29:E$40,ROWS($29:38)),""))</f>
        <v/>
      </c>
      <c r="U38" s="90"/>
      <c r="V38" s="94" t="str">
        <f ca="1">IFERROR(SMALL(I$29:I$40,ROWS($14:23)),"")</f>
        <v/>
      </c>
      <c r="W38" s="94" t="str">
        <f t="shared" ca="1" si="31"/>
        <v/>
      </c>
      <c r="X38" s="91" t="str">
        <f ca="1">IF(OR(W38=""),"",IFERROR(SMALL(H$29:H$40,ROWS($29:38)),""))</f>
        <v/>
      </c>
      <c r="Z38" s="94" t="str">
        <f ca="1">IFERROR(SMALL(L$29:L$40,ROWS($14:23)),"")</f>
        <v/>
      </c>
      <c r="AA38" s="94" t="str">
        <f t="shared" ca="1" si="32"/>
        <v/>
      </c>
      <c r="AB38" s="91" t="str">
        <f ca="1">IF(OR(AA38=""),"",IFERROR(SMALL(K$29:K$40,ROWS($29:38)),""))</f>
        <v/>
      </c>
      <c r="AC38" s="90"/>
      <c r="AD38" s="94" t="str">
        <f ca="1">IFERROR(SMALL(O$29:O$40,ROWS($14:23)),"")</f>
        <v/>
      </c>
      <c r="AE38" s="94" t="str">
        <f t="shared" ca="1" si="33"/>
        <v/>
      </c>
      <c r="AF38" s="91" t="str">
        <f ca="1">IF(OR(AE38=""),"",IFERROR(SMALL(N$29:N$40,ROWS($29:38)),""))</f>
        <v/>
      </c>
    </row>
    <row r="39" spans="1:32" ht="16.899999999999999" customHeight="1">
      <c r="A39" s="328" t="str">
        <f>'Données '!R7</f>
        <v>X</v>
      </c>
      <c r="B39" s="92">
        <v>1</v>
      </c>
      <c r="C39" s="92" t="str">
        <f t="shared" ref="C39" si="43">A39</f>
        <v>X</v>
      </c>
      <c r="D39" s="139" t="str">
        <f t="shared" si="25"/>
        <v>X1</v>
      </c>
      <c r="E39" s="92">
        <f ca="1">MF!S$29</f>
        <v>5000</v>
      </c>
      <c r="F39" s="89" t="str">
        <f t="shared" ca="1" si="26"/>
        <v>NC</v>
      </c>
      <c r="G39" s="134"/>
      <c r="H39" s="92">
        <f ca="1">MG!S$29</f>
        <v>5000</v>
      </c>
      <c r="I39" s="89" t="str">
        <f t="shared" ca="1" si="27"/>
        <v>NC</v>
      </c>
      <c r="J39" s="134"/>
      <c r="K39" s="92">
        <f ca="1">'CF JF'!S$29</f>
        <v>5000</v>
      </c>
      <c r="L39" s="89" t="str">
        <f t="shared" ca="1" si="28"/>
        <v>NC</v>
      </c>
      <c r="M39" s="127"/>
      <c r="N39" s="92">
        <f ca="1">'CG JG'!S$29</f>
        <v>5000</v>
      </c>
      <c r="O39" s="89" t="str">
        <f t="shared" ca="1" si="29"/>
        <v>NC</v>
      </c>
      <c r="P39" s="92">
        <f t="shared" ca="1" si="35"/>
        <v>20000</v>
      </c>
      <c r="R39" s="94" t="str">
        <f ca="1">IFERROR(SMALL(F$29:F$40,ROWS($29:39)),"")</f>
        <v/>
      </c>
      <c r="S39" s="94" t="str">
        <f t="shared" ca="1" si="30"/>
        <v/>
      </c>
      <c r="T39" s="91" t="str">
        <f ca="1">IF(OR(S39=""),"",IFERROR(SMALL(E$29:E$40,ROWS($29:39)),""))</f>
        <v/>
      </c>
      <c r="U39" s="90"/>
      <c r="V39" s="94" t="str">
        <f ca="1">IFERROR(SMALL(I$29:I$40,ROWS($14:24)),"")</f>
        <v/>
      </c>
      <c r="W39" s="94" t="str">
        <f t="shared" ca="1" si="31"/>
        <v/>
      </c>
      <c r="X39" s="91" t="str">
        <f ca="1">IF(OR(W39=""),"",IFERROR(SMALL(H$29:H$40,ROWS($29:39)),""))</f>
        <v/>
      </c>
      <c r="Z39" s="94" t="str">
        <f ca="1">IFERROR(SMALL(L$29:L$40,ROWS($14:24)),"")</f>
        <v/>
      </c>
      <c r="AA39" s="94" t="str">
        <f t="shared" ca="1" si="32"/>
        <v/>
      </c>
      <c r="AB39" s="91" t="str">
        <f ca="1">IF(OR(AA39=""),"",IFERROR(SMALL(K$29:K$40,ROWS($29:39)),""))</f>
        <v/>
      </c>
      <c r="AC39" s="90"/>
      <c r="AD39" s="94" t="str">
        <f ca="1">IFERROR(SMALL(O$29:O$40,ROWS($14:24)),"")</f>
        <v/>
      </c>
      <c r="AE39" s="94" t="str">
        <f t="shared" ca="1" si="33"/>
        <v/>
      </c>
      <c r="AF39" s="91" t="str">
        <f ca="1">IF(OR(AE39=""),"",IFERROR(SMALL(N$29:N$40,ROWS($29:39)),""))</f>
        <v/>
      </c>
    </row>
    <row r="40" spans="1:32" ht="19.149999999999999" customHeight="1">
      <c r="A40" s="329"/>
      <c r="B40" s="92">
        <v>2</v>
      </c>
      <c r="C40" s="92" t="str">
        <f t="shared" ref="C40" si="44">A39</f>
        <v>X</v>
      </c>
      <c r="D40" s="139" t="str">
        <f t="shared" si="25"/>
        <v>X2</v>
      </c>
      <c r="E40" s="92">
        <f ca="1">MF!V$29</f>
        <v>5000</v>
      </c>
      <c r="F40" s="89" t="str">
        <f t="shared" ca="1" si="26"/>
        <v>NC</v>
      </c>
      <c r="G40" s="134"/>
      <c r="H40" s="92">
        <f ca="1">MG!V$29</f>
        <v>5000</v>
      </c>
      <c r="I40" s="89" t="str">
        <f t="shared" ca="1" si="27"/>
        <v>NC</v>
      </c>
      <c r="J40" s="134"/>
      <c r="K40" s="92">
        <f ca="1">'CF JF'!V$29</f>
        <v>5000</v>
      </c>
      <c r="L40" s="89" t="str">
        <f t="shared" ca="1" si="28"/>
        <v>NC</v>
      </c>
      <c r="M40" s="127"/>
      <c r="N40" s="92">
        <f ca="1">'CG JG'!V$29</f>
        <v>5000</v>
      </c>
      <c r="O40" s="89" t="str">
        <f t="shared" ca="1" si="29"/>
        <v>NC</v>
      </c>
      <c r="P40" s="92">
        <f t="shared" ca="1" si="35"/>
        <v>20000</v>
      </c>
      <c r="R40" s="94" t="str">
        <f ca="1">IFERROR(SMALL(F$29:F$40,ROWS($29:40)),"")</f>
        <v/>
      </c>
      <c r="S40" s="94" t="str">
        <f t="shared" ca="1" si="30"/>
        <v/>
      </c>
      <c r="T40" s="91" t="str">
        <f ca="1">IF(OR(S40=""),"",IFERROR(SMALL(E$29:E$40,ROWS($29:40)),""))</f>
        <v/>
      </c>
      <c r="V40" s="94" t="str">
        <f ca="1">IFERROR(SMALL(I$29:I$40,ROWS($14:25)),"")</f>
        <v/>
      </c>
      <c r="W40" s="94" t="str">
        <f t="shared" ca="1" si="31"/>
        <v/>
      </c>
      <c r="X40" s="91" t="str">
        <f ca="1">IF(OR(W40=""),"",IFERROR(SMALL(H$29:H$40,ROWS($29:40)),""))</f>
        <v/>
      </c>
      <c r="Z40" s="94" t="str">
        <f ca="1">IFERROR(SMALL(L$29:L$40,ROWS($14:25)),"")</f>
        <v/>
      </c>
      <c r="AA40" s="94" t="str">
        <f t="shared" ca="1" si="32"/>
        <v/>
      </c>
      <c r="AB40" s="91" t="str">
        <f ca="1">IF(OR(AA40=""),"",IFERROR(SMALL(K$29:K$40,ROWS($29:40)),""))</f>
        <v/>
      </c>
      <c r="AD40" s="94" t="str">
        <f ca="1">IFERROR(SMALL(O$29:O$40,ROWS($14:25)),"")</f>
        <v/>
      </c>
      <c r="AE40" s="94" t="str">
        <f t="shared" ca="1" si="33"/>
        <v/>
      </c>
      <c r="AF40" s="91" t="str">
        <f ca="1">IF(OR(AE40=""),"",IFERROR(SMALL(N$29:N$40,ROWS($29:40)),""))</f>
        <v/>
      </c>
    </row>
    <row r="42" spans="1:32" ht="21.6" customHeight="1">
      <c r="R42" s="344" t="s">
        <v>115</v>
      </c>
      <c r="S42" s="344"/>
      <c r="T42" s="344"/>
      <c r="U42" s="344"/>
      <c r="V42" s="344"/>
      <c r="W42" s="344"/>
      <c r="X42" s="344"/>
      <c r="Y42" s="140"/>
      <c r="Z42" s="344" t="s">
        <v>116</v>
      </c>
      <c r="AA42" s="344"/>
      <c r="AB42" s="344"/>
      <c r="AC42" s="344"/>
      <c r="AD42" s="344"/>
      <c r="AE42" s="344"/>
      <c r="AF42" s="344"/>
    </row>
    <row r="43" spans="1:32" ht="13.5" thickBot="1"/>
    <row r="44" spans="1:32" s="86" customFormat="1" ht="21.6" customHeight="1">
      <c r="R44" s="345" t="s">
        <v>119</v>
      </c>
      <c r="S44" s="346"/>
      <c r="T44" s="346"/>
      <c r="U44" s="346"/>
      <c r="V44" s="346"/>
      <c r="W44" s="346"/>
      <c r="X44" s="347"/>
      <c r="Y44" s="140"/>
      <c r="Z44" s="140"/>
      <c r="AA44" s="140"/>
      <c r="AB44" s="140"/>
      <c r="AC44" s="140"/>
      <c r="AD44" s="140"/>
      <c r="AE44" s="140"/>
      <c r="AF44" s="140"/>
    </row>
    <row r="45" spans="1:32" ht="13.9" customHeight="1">
      <c r="R45" s="348"/>
      <c r="S45" s="349"/>
      <c r="T45" s="349"/>
      <c r="U45" s="349"/>
      <c r="V45" s="349"/>
      <c r="W45" s="349"/>
      <c r="X45" s="350"/>
      <c r="AA45" s="342">
        <f ca="1">IFERROR(SMALL(F$4:F$9,ROWS($4:4)),"")</f>
        <v>1</v>
      </c>
      <c r="AB45" s="342"/>
      <c r="AC45" s="342" t="str">
        <f t="shared" ref="AC45:AC50" ca="1" si="45">IFERROR(INDEX(D$4:D$9,MATCH(AA45,F$4:F$9,0)),"")</f>
        <v>SCT</v>
      </c>
      <c r="AD45" s="342"/>
      <c r="AE45" s="342"/>
    </row>
    <row r="46" spans="1:32" ht="13.9" customHeight="1">
      <c r="R46" s="348"/>
      <c r="S46" s="349"/>
      <c r="T46" s="349"/>
      <c r="U46" s="349"/>
      <c r="V46" s="349"/>
      <c r="W46" s="349"/>
      <c r="X46" s="350"/>
      <c r="AA46" s="342">
        <f ca="1">IFERROR(SMALL(F$4:F$9,ROWS($4:5)),"")</f>
        <v>2</v>
      </c>
      <c r="AB46" s="342"/>
      <c r="AC46" s="342" t="str">
        <f t="shared" ca="1" si="45"/>
        <v>TARAVAO</v>
      </c>
      <c r="AD46" s="342"/>
      <c r="AE46" s="342"/>
    </row>
    <row r="47" spans="1:32" ht="16.5">
      <c r="R47" s="348"/>
      <c r="S47" s="349"/>
      <c r="T47" s="349"/>
      <c r="U47" s="349"/>
      <c r="V47" s="349"/>
      <c r="W47" s="349"/>
      <c r="X47" s="350"/>
      <c r="AA47" s="342">
        <f ca="1">IFERROR(SMALL(F$4:F$9,ROWS($4:6)),"")</f>
        <v>3</v>
      </c>
      <c r="AB47" s="342"/>
      <c r="AC47" s="342" t="str">
        <f t="shared" ca="1" si="45"/>
        <v>PAEA</v>
      </c>
      <c r="AD47" s="342"/>
      <c r="AE47" s="342"/>
    </row>
    <row r="48" spans="1:32" ht="16.5">
      <c r="R48" s="348"/>
      <c r="S48" s="349"/>
      <c r="T48" s="349"/>
      <c r="U48" s="349"/>
      <c r="V48" s="349"/>
      <c r="W48" s="349"/>
      <c r="X48" s="350"/>
      <c r="AA48" s="342">
        <f ca="1">IFERROR(SMALL(F$4:F$9,ROWS($4:7)),"")</f>
        <v>4</v>
      </c>
      <c r="AB48" s="342"/>
      <c r="AC48" s="342" t="str">
        <f t="shared" ca="1" si="45"/>
        <v>HITIA'A</v>
      </c>
      <c r="AD48" s="342"/>
      <c r="AE48" s="342"/>
    </row>
    <row r="49" spans="18:31" ht="16.5">
      <c r="R49" s="348"/>
      <c r="S49" s="349"/>
      <c r="T49" s="349"/>
      <c r="U49" s="349"/>
      <c r="V49" s="349"/>
      <c r="W49" s="349"/>
      <c r="X49" s="350"/>
      <c r="AA49" s="342">
        <f ca="1">IFERROR(SMALL(F$4:F$9,ROWS($4:8)),"")</f>
        <v>5</v>
      </c>
      <c r="AB49" s="342"/>
      <c r="AC49" s="342" t="str">
        <f t="shared" ca="1" si="45"/>
        <v>PAPARA</v>
      </c>
      <c r="AD49" s="342"/>
      <c r="AE49" s="342"/>
    </row>
    <row r="50" spans="18:31" ht="16.5">
      <c r="R50" s="348"/>
      <c r="S50" s="349"/>
      <c r="T50" s="349"/>
      <c r="U50" s="349"/>
      <c r="V50" s="349"/>
      <c r="W50" s="349"/>
      <c r="X50" s="350"/>
      <c r="AA50" s="342" t="str">
        <f ca="1">IFERROR(SMALL(F$4:F$9,ROWS($4:9)),"")</f>
        <v/>
      </c>
      <c r="AB50" s="342"/>
      <c r="AC50" s="342" t="str">
        <f t="shared" ca="1" si="45"/>
        <v/>
      </c>
      <c r="AD50" s="342"/>
      <c r="AE50" s="342"/>
    </row>
    <row r="51" spans="18:31">
      <c r="R51" s="348"/>
      <c r="S51" s="349"/>
      <c r="T51" s="349"/>
      <c r="U51" s="349"/>
      <c r="V51" s="349"/>
      <c r="W51" s="349"/>
      <c r="X51" s="350"/>
    </row>
    <row r="52" spans="18:31" ht="13.5" thickBot="1">
      <c r="R52" s="351"/>
      <c r="S52" s="352"/>
      <c r="T52" s="352"/>
      <c r="U52" s="352"/>
      <c r="V52" s="352"/>
      <c r="W52" s="352"/>
      <c r="X52" s="353"/>
    </row>
  </sheetData>
  <mergeCells count="34">
    <mergeCell ref="AA50:AB50"/>
    <mergeCell ref="AC50:AE50"/>
    <mergeCell ref="Z1:AA2"/>
    <mergeCell ref="R42:X42"/>
    <mergeCell ref="Z42:AF42"/>
    <mergeCell ref="R44:X52"/>
    <mergeCell ref="AA45:AB45"/>
    <mergeCell ref="AC45:AE45"/>
    <mergeCell ref="AA46:AB46"/>
    <mergeCell ref="AC46:AE46"/>
    <mergeCell ref="AA47:AB47"/>
    <mergeCell ref="AC47:AE47"/>
    <mergeCell ref="AA48:AB48"/>
    <mergeCell ref="AC48:AE48"/>
    <mergeCell ref="AA49:AB49"/>
    <mergeCell ref="AC49:AE49"/>
    <mergeCell ref="S2:W9"/>
    <mergeCell ref="R11:AF11"/>
    <mergeCell ref="E13:F13"/>
    <mergeCell ref="H13:I13"/>
    <mergeCell ref="K13:L13"/>
    <mergeCell ref="N13:O13"/>
    <mergeCell ref="A24:A25"/>
    <mergeCell ref="A14:A15"/>
    <mergeCell ref="A16:A17"/>
    <mergeCell ref="A18:A19"/>
    <mergeCell ref="A20:A21"/>
    <mergeCell ref="A22:A23"/>
    <mergeCell ref="A39:A40"/>
    <mergeCell ref="A29:A30"/>
    <mergeCell ref="A31:A32"/>
    <mergeCell ref="A33:A34"/>
    <mergeCell ref="A35:A36"/>
    <mergeCell ref="A37:A38"/>
  </mergeCells>
  <printOptions horizontalCentered="1" verticalCentered="1"/>
  <pageMargins left="0" right="0" top="0.78740157480314965" bottom="0" header="0" footer="0"/>
  <pageSetup paperSize="9" orientation="portrait" r:id="rId1"/>
  <headerFooter alignWithMargins="0">
    <oddHeader xml:space="preserve">&amp;C&amp;"Arial,Gras"&amp;16DISTRICT ITI
&amp;R&amp;"Arial,Gras"&amp;16
</oddHeader>
    <oddFooter>Page &amp;P de &amp;N</oddFooter>
  </headerFooter>
  <ignoredErrors>
    <ignoredError sqref="H14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2"/>
  <dimension ref="A1:W36"/>
  <sheetViews>
    <sheetView zoomScale="75" workbookViewId="0">
      <selection activeCell="C2" sqref="C2"/>
    </sheetView>
  </sheetViews>
  <sheetFormatPr baseColWidth="10" defaultColWidth="11.42578125" defaultRowHeight="15.75"/>
  <cols>
    <col min="1" max="1" width="7.85546875" style="6" customWidth="1"/>
    <col min="2" max="2" width="10.140625" style="166" customWidth="1"/>
    <col min="3" max="3" width="24.5703125" style="8" customWidth="1"/>
    <col min="4" max="4" width="15.140625" style="9" customWidth="1"/>
    <col min="5" max="5" width="15.28515625" style="11" customWidth="1"/>
    <col min="6" max="6" width="13.5703125" style="10" customWidth="1"/>
    <col min="7" max="7" width="7" style="16" customWidth="1"/>
    <col min="8" max="8" width="6.7109375" style="16" customWidth="1"/>
    <col min="9" max="9" width="1" style="13" customWidth="1"/>
    <col min="10" max="10" width="10.28515625" style="50" customWidth="1"/>
    <col min="11" max="11" width="9.7109375" style="50" customWidth="1"/>
    <col min="12" max="12" width="5.7109375" style="50" bestFit="1" customWidth="1"/>
    <col min="13" max="13" width="8.7109375" style="50" customWidth="1"/>
    <col min="14" max="14" width="9.28515625" style="50" customWidth="1"/>
    <col min="15" max="15" width="5.7109375" style="50" bestFit="1" customWidth="1"/>
    <col min="16" max="16" width="1.28515625" style="50" customWidth="1"/>
    <col min="17" max="17" width="9.28515625" style="50" customWidth="1"/>
    <col min="18" max="18" width="9.42578125" style="50" customWidth="1"/>
    <col min="19" max="19" width="5.7109375" style="50" bestFit="1" customWidth="1"/>
    <col min="20" max="20" width="8.85546875" style="50" customWidth="1"/>
    <col min="21" max="21" width="9.42578125" style="50" customWidth="1"/>
    <col min="22" max="22" width="5.7109375" style="50" bestFit="1" customWidth="1"/>
    <col min="23" max="23" width="11.42578125" style="7" hidden="1" customWidth="1"/>
    <col min="24" max="16384" width="11.42578125" style="7"/>
  </cols>
  <sheetData>
    <row r="1" spans="1:22" s="4" customFormat="1" ht="24.75" customHeight="1" thickBot="1">
      <c r="A1" s="177" t="s">
        <v>13</v>
      </c>
      <c r="B1" s="15" t="s">
        <v>2</v>
      </c>
      <c r="C1" s="2" t="s">
        <v>0</v>
      </c>
      <c r="D1" s="3" t="s">
        <v>1</v>
      </c>
      <c r="E1" s="3" t="s">
        <v>97</v>
      </c>
      <c r="F1" s="14" t="s">
        <v>11</v>
      </c>
      <c r="G1" s="14" t="s">
        <v>17</v>
      </c>
      <c r="H1" s="14" t="s">
        <v>18</v>
      </c>
      <c r="I1" s="12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spans="1:22" s="5" customFormat="1" ht="16.5" thickBot="1">
      <c r="A2" s="78">
        <f t="shared" ref="A2:A30" si="0">IF(B2="","",ROW()-1)</f>
        <v>1</v>
      </c>
      <c r="B2" s="163">
        <v>394</v>
      </c>
      <c r="C2" s="41" t="str">
        <f t="shared" ref="C2:C9" si="1">IF(B2="","",INDEX(NOM,MATCH($B2,Dossard,0)))</f>
        <v>TRIGALLEAU</v>
      </c>
      <c r="D2" s="67" t="str">
        <f t="shared" ref="D2:D9" si="2">IF(B2="","",INDEX(PRENOM,MATCH($B2,Dossard,0)))</f>
        <v>RANIHEI</v>
      </c>
      <c r="E2" s="42" t="str">
        <f t="shared" ref="E2:E9" si="3">IF(B2="","",INDEX(Classe,MATCH($B2,Dossard,0)))</f>
        <v>TARAVAO</v>
      </c>
      <c r="F2" s="65">
        <f t="shared" ref="F2:F9" si="4">IF(B2="","",INDEX(Catégorie,MATCH($B2,Dossard,0)))</f>
        <v>36516</v>
      </c>
      <c r="G2" s="66" t="str">
        <f t="shared" ref="G2:G9" si="5">IF(B2="","",INDEX(Sexe,MATCH($B2,Dossard,0)))</f>
        <v>F</v>
      </c>
      <c r="H2" s="66" t="str">
        <f t="shared" ref="H2:H9" si="6">IF(B2="","",INDEX(Cat,MATCH($B2,Dossard,0)))</f>
        <v>CF</v>
      </c>
      <c r="I2" s="49"/>
      <c r="J2" s="103" t="str">
        <f>'Données '!R2</f>
        <v>PAEA</v>
      </c>
      <c r="K2" s="104"/>
      <c r="L2" s="105"/>
      <c r="M2" s="104"/>
      <c r="N2" s="104"/>
      <c r="O2" s="104"/>
      <c r="P2" s="104"/>
      <c r="Q2" s="103" t="str">
        <f>'Données '!R3</f>
        <v>PAPARA</v>
      </c>
      <c r="R2" s="105"/>
      <c r="S2" s="104"/>
      <c r="T2" s="104"/>
      <c r="U2" s="104"/>
      <c r="V2" s="104"/>
    </row>
    <row r="3" spans="1:22" s="5" customFormat="1" ht="16.5" thickBot="1">
      <c r="A3" s="78">
        <f t="shared" si="0"/>
        <v>2</v>
      </c>
      <c r="B3" s="163">
        <v>393</v>
      </c>
      <c r="C3" s="41" t="str">
        <f t="shared" si="1"/>
        <v>LE BRUN</v>
      </c>
      <c r="D3" s="67" t="str">
        <f t="shared" si="2"/>
        <v>EMILIE</v>
      </c>
      <c r="E3" s="42" t="str">
        <f t="shared" si="3"/>
        <v>TARAVAO</v>
      </c>
      <c r="F3" s="65">
        <f t="shared" si="4"/>
        <v>36420</v>
      </c>
      <c r="G3" s="66" t="str">
        <f t="shared" si="5"/>
        <v>F</v>
      </c>
      <c r="H3" s="66" t="str">
        <f t="shared" si="6"/>
        <v>CF</v>
      </c>
      <c r="I3" s="49"/>
      <c r="J3" s="98" t="s">
        <v>3</v>
      </c>
      <c r="K3" s="99" t="s">
        <v>111</v>
      </c>
      <c r="L3" s="100" t="s">
        <v>4</v>
      </c>
      <c r="M3" s="101" t="s">
        <v>14</v>
      </c>
      <c r="N3" s="99" t="s">
        <v>104</v>
      </c>
      <c r="O3" s="100" t="s">
        <v>4</v>
      </c>
      <c r="P3" s="102"/>
      <c r="Q3" s="98" t="s">
        <v>3</v>
      </c>
      <c r="R3" s="99" t="s">
        <v>104</v>
      </c>
      <c r="S3" s="100" t="s">
        <v>4</v>
      </c>
      <c r="T3" s="101" t="s">
        <v>14</v>
      </c>
      <c r="U3" s="99" t="s">
        <v>104</v>
      </c>
      <c r="V3" s="100" t="s">
        <v>4</v>
      </c>
    </row>
    <row r="4" spans="1:22" s="5" customFormat="1">
      <c r="A4" s="78">
        <f t="shared" si="0"/>
        <v>3</v>
      </c>
      <c r="B4" s="163">
        <v>279</v>
      </c>
      <c r="C4" s="41" t="str">
        <f t="shared" si="1"/>
        <v>LEVY</v>
      </c>
      <c r="D4" s="67" t="str">
        <f t="shared" si="2"/>
        <v>tuiana</v>
      </c>
      <c r="E4" s="42" t="str">
        <f t="shared" si="3"/>
        <v>SCT</v>
      </c>
      <c r="F4" s="65">
        <f t="shared" si="4"/>
        <v>36131</v>
      </c>
      <c r="G4" s="66" t="str">
        <f t="shared" si="5"/>
        <v>F</v>
      </c>
      <c r="H4" s="66" t="str">
        <f t="shared" si="6"/>
        <v>CF</v>
      </c>
      <c r="I4" s="49"/>
      <c r="J4" s="111" t="s">
        <v>5</v>
      </c>
      <c r="K4" s="112">
        <f t="array" aca="1" ref="K4" ca="1">IFERROR(INDEX(B$2:B$175,SMALL(IF((E$2:E$175=J$2),ROW(INDIRECT("1:"&amp;ROWS(B$2:B$175)))),ROWS($4:4))),"")</f>
        <v>548</v>
      </c>
      <c r="L4" s="113">
        <f ca="1">IFERROR(INDEX(A$2:A$175,MATCH(K4,B$2:B$175,0)),1000)</f>
        <v>5</v>
      </c>
      <c r="M4" s="114" t="s">
        <v>5</v>
      </c>
      <c r="N4" s="115" t="str">
        <f t="array" aca="1" ref="N4" ca="1">IFERROR(INDEX(B$2:B$175,SMALL(IF((E$2:E$175=J$2),ROW(INDIRECT("1:"&amp;ROWS(B$2:B$175)))),ROWS($4:9))),"")</f>
        <v/>
      </c>
      <c r="O4" s="113">
        <f ca="1">IFERROR(INDEX(A$2:A$175,MATCH(N4,B$2:B$175,0)),1000)</f>
        <v>1000</v>
      </c>
      <c r="P4" s="110"/>
      <c r="Q4" s="111" t="s">
        <v>5</v>
      </c>
      <c r="R4" s="112">
        <f t="array" aca="1" ref="R4" ca="1">IFERROR(INDEX(B$2:B$177,SMALL(IF((E$2:E$177=Q$2),ROW(INDIRECT("1:"&amp;ROWS(B$2:B$175)))),ROWS($4:4))),"")</f>
        <v>444</v>
      </c>
      <c r="S4" s="113">
        <f ca="1">IFERROR(INDEX(A$2:A$177,MATCH(R4,B$2:B$177,0)),1000)</f>
        <v>11</v>
      </c>
      <c r="T4" s="114" t="s">
        <v>5</v>
      </c>
      <c r="U4" s="112" t="str">
        <f t="array" aca="1" ref="U4" ca="1">IFERROR(INDEX(B$2:B$175,SMALL(IF((E$2:E$175=Q$2),ROW(INDIRECT("1:"&amp;ROWS(B$2:B$175)))),ROWS($4:9))),"")</f>
        <v/>
      </c>
      <c r="V4" s="113">
        <f ca="1">IFERROR(INDEX(A$2:A$177,MATCH(U4,B$2:B$177,0)),1000)</f>
        <v>1000</v>
      </c>
    </row>
    <row r="5" spans="1:22" s="5" customFormat="1">
      <c r="A5" s="78">
        <f t="shared" si="0"/>
        <v>4</v>
      </c>
      <c r="B5" s="163">
        <v>392</v>
      </c>
      <c r="C5" s="41" t="str">
        <f t="shared" si="1"/>
        <v>APUARII</v>
      </c>
      <c r="D5" s="67" t="str">
        <f t="shared" si="2"/>
        <v>KEHAULENA</v>
      </c>
      <c r="E5" s="42" t="str">
        <f t="shared" si="3"/>
        <v>TARAVAO</v>
      </c>
      <c r="F5" s="65">
        <f t="shared" si="4"/>
        <v>36443</v>
      </c>
      <c r="G5" s="66" t="str">
        <f t="shared" si="5"/>
        <v>F</v>
      </c>
      <c r="H5" s="66" t="str">
        <f t="shared" si="6"/>
        <v>CF</v>
      </c>
      <c r="I5" s="49"/>
      <c r="J5" s="116" t="s">
        <v>6</v>
      </c>
      <c r="K5" s="117">
        <f t="array" aca="1" ref="K5" ca="1">IFERROR(INDEX(B$2:B$175,SMALL(IF((E$2:E$175=J$2),ROW(INDIRECT("1:"&amp;ROWS(B$2:B$175)))),ROWS($4:5))),"")</f>
        <v>547</v>
      </c>
      <c r="L5" s="118">
        <f ca="1">IFERROR(INDEX(A$2:A$175,MATCH(K5,B$2:B$175,0)),1000)</f>
        <v>8</v>
      </c>
      <c r="M5" s="119" t="s">
        <v>6</v>
      </c>
      <c r="N5" s="115" t="str">
        <f t="array" aca="1" ref="N5" ca="1">IFERROR(INDEX(B$2:B$175,SMALL(IF((E$2:E$175=J$2),ROW(INDIRECT("1:"&amp;ROWS(B$2:B$175)))),ROWS($4:10))),"")</f>
        <v/>
      </c>
      <c r="O5" s="118">
        <f ca="1">IFERROR(INDEX(A$2:A$175,MATCH(N5,B$2:B$175,0)),1000)</f>
        <v>1000</v>
      </c>
      <c r="P5" s="110"/>
      <c r="Q5" s="116" t="s">
        <v>6</v>
      </c>
      <c r="R5" s="112" t="str">
        <f t="array" aca="1" ref="R5" ca="1">IFERROR(INDEX(B$2:B$177,SMALL(IF((E$2:E$177=Q$2),ROW(INDIRECT("1:"&amp;ROWS(B$2:B$175)))),ROWS($4:5))),"")</f>
        <v/>
      </c>
      <c r="S5" s="118">
        <f ca="1">IFERROR(INDEX(A$2:A$177,MATCH(R5,B$2:B$177,0)),1000)</f>
        <v>1000</v>
      </c>
      <c r="T5" s="119" t="s">
        <v>6</v>
      </c>
      <c r="U5" s="112" t="str">
        <f t="array" aca="1" ref="U5" ca="1">IFERROR(INDEX(B$2:B$175,SMALL(IF((E$2:E$175=Q$2),ROW(INDIRECT("1:"&amp;ROWS(B$2:B$175)))),ROWS($4:10))),"")</f>
        <v/>
      </c>
      <c r="V5" s="118">
        <f ca="1">IFERROR(INDEX(A$2:A$177,MATCH(U5,B$2:B$177,0)),1000)</f>
        <v>1000</v>
      </c>
    </row>
    <row r="6" spans="1:22" s="5" customFormat="1">
      <c r="A6" s="78">
        <f t="shared" si="0"/>
        <v>5</v>
      </c>
      <c r="B6" s="163">
        <v>548</v>
      </c>
      <c r="C6" s="41" t="str">
        <f t="shared" si="1"/>
        <v>TEINA</v>
      </c>
      <c r="D6" s="67" t="str">
        <f t="shared" si="2"/>
        <v>Vaimiti</v>
      </c>
      <c r="E6" s="42" t="str">
        <f t="shared" si="3"/>
        <v>PAEA</v>
      </c>
      <c r="F6" s="65">
        <f t="shared" si="4"/>
        <v>36256</v>
      </c>
      <c r="G6" s="66" t="str">
        <f t="shared" si="5"/>
        <v>F</v>
      </c>
      <c r="H6" s="66" t="str">
        <f t="shared" si="6"/>
        <v>CF</v>
      </c>
      <c r="I6" s="49"/>
      <c r="J6" s="116" t="s">
        <v>7</v>
      </c>
      <c r="K6" s="117">
        <f t="array" aca="1" ref="K6" ca="1">IFERROR(INDEX(B$2:B$175,SMALL(IF((E$2:E$175=J$2),ROW(INDIRECT("1:"&amp;ROWS(B$2:B$175)))),ROWS($4:6))),"")</f>
        <v>549</v>
      </c>
      <c r="L6" s="118">
        <f ca="1">IFERROR(INDEX(A$2:A$175,MATCH(K6,B$2:B$175,0)),1000)</f>
        <v>9</v>
      </c>
      <c r="M6" s="119" t="s">
        <v>7</v>
      </c>
      <c r="N6" s="115" t="str">
        <f t="array" aca="1" ref="N6" ca="1">IFERROR(INDEX(B$2:B$175,SMALL(IF((E$2:E$175=J$2),ROW(INDIRECT("1:"&amp;ROWS(B$2:B$175)))),ROWS($4:11))),"")</f>
        <v/>
      </c>
      <c r="O6" s="118">
        <f ca="1">IFERROR(INDEX(A$2:A$175,MATCH(N6,B$2:B$175,0)),1000)</f>
        <v>1000</v>
      </c>
      <c r="P6" s="110"/>
      <c r="Q6" s="116" t="s">
        <v>7</v>
      </c>
      <c r="R6" s="112" t="str">
        <f t="array" aca="1" ref="R6" ca="1">IFERROR(INDEX(B$2:B$177,SMALL(IF((E$2:E$177=Q$2),ROW(INDIRECT("1:"&amp;ROWS(B$2:B$175)))),ROWS($4:6))),"")</f>
        <v/>
      </c>
      <c r="S6" s="118">
        <f ca="1">IFERROR(INDEX(A$2:A$177,MATCH(R6,B$2:B$177,0)),1000)</f>
        <v>1000</v>
      </c>
      <c r="T6" s="119" t="s">
        <v>7</v>
      </c>
      <c r="U6" s="112" t="str">
        <f t="array" aca="1" ref="U6" ca="1">IFERROR(INDEX(B$2:B$175,SMALL(IF((E$2:E$175=Q$2),ROW(INDIRECT("1:"&amp;ROWS(B$2:B$175)))),ROWS($4:11))),"")</f>
        <v/>
      </c>
      <c r="V6" s="118">
        <f ca="1">IFERROR(INDEX(A$2:A$177,MATCH(U6,B$2:B$177,0)),1000)</f>
        <v>1000</v>
      </c>
    </row>
    <row r="7" spans="1:22" s="5" customFormat="1">
      <c r="A7" s="78">
        <f t="shared" si="0"/>
        <v>6</v>
      </c>
      <c r="B7" s="163">
        <v>282</v>
      </c>
      <c r="C7" s="41" t="str">
        <f t="shared" si="1"/>
        <v>GRUGEARD</v>
      </c>
      <c r="D7" s="67" t="str">
        <f t="shared" si="2"/>
        <v>teanau</v>
      </c>
      <c r="E7" s="42" t="str">
        <f t="shared" si="3"/>
        <v>SCT</v>
      </c>
      <c r="F7" s="65">
        <f t="shared" si="4"/>
        <v>35809</v>
      </c>
      <c r="G7" s="66" t="str">
        <f t="shared" si="5"/>
        <v>F</v>
      </c>
      <c r="H7" s="66" t="str">
        <f t="shared" si="6"/>
        <v>CF</v>
      </c>
      <c r="I7" s="49"/>
      <c r="J7" s="116" t="s">
        <v>8</v>
      </c>
      <c r="K7" s="117">
        <f t="array" aca="1" ref="K7" ca="1">IFERROR(INDEX(B$2:B$175,SMALL(IF((E$2:E$175=J$2),ROW(INDIRECT("1:"&amp;ROWS(B$2:B$175)))),ROWS($4:7))),"")</f>
        <v>546</v>
      </c>
      <c r="L7" s="118">
        <f ca="1">IFERROR(INDEX(A$2:A$175,MATCH(K7,B$2:B$175,0)),1000)</f>
        <v>10</v>
      </c>
      <c r="M7" s="119" t="s">
        <v>8</v>
      </c>
      <c r="N7" s="115" t="str">
        <f t="array" aca="1" ref="N7" ca="1">IFERROR(INDEX(B$2:B$175,SMALL(IF((E$2:E$175=J$2),ROW(INDIRECT("1:"&amp;ROWS(B$2:B$175)))),ROWS($4:12))),"")</f>
        <v/>
      </c>
      <c r="O7" s="118">
        <f ca="1">IFERROR(INDEX(A$2:A$175,MATCH(N7,B$2:B$175,0)),1000)</f>
        <v>1000</v>
      </c>
      <c r="P7" s="110"/>
      <c r="Q7" s="116" t="s">
        <v>8</v>
      </c>
      <c r="R7" s="112" t="str">
        <f t="array" aca="1" ref="R7" ca="1">IFERROR(INDEX(B$2:B$177,SMALL(IF((E$2:E$177=Q$2),ROW(INDIRECT("1:"&amp;ROWS(B$2:B$175)))),ROWS($4:7))),"")</f>
        <v/>
      </c>
      <c r="S7" s="118">
        <f ca="1">IFERROR(INDEX(A$2:A$177,MATCH(R7,B$2:B$177,0)),1000)</f>
        <v>1000</v>
      </c>
      <c r="T7" s="119" t="s">
        <v>8</v>
      </c>
      <c r="U7" s="112" t="str">
        <f t="array" aca="1" ref="U7" ca="1">IFERROR(INDEX(B$2:B$175,SMALL(IF((E$2:E$175=Q$2),ROW(INDIRECT("1:"&amp;ROWS(B$2:B$175)))),ROWS($4:12))),"")</f>
        <v/>
      </c>
      <c r="V7" s="118">
        <f ca="1">IFERROR(INDEX(A$2:A$177,MATCH(U7,B$2:B$177,0)),1000)</f>
        <v>1000</v>
      </c>
    </row>
    <row r="8" spans="1:22" s="5" customFormat="1" ht="16.5" thickBot="1">
      <c r="A8" s="78">
        <f t="shared" si="0"/>
        <v>7</v>
      </c>
      <c r="B8" s="163">
        <v>280</v>
      </c>
      <c r="C8" s="41" t="str">
        <f t="shared" si="1"/>
        <v>LARGERON</v>
      </c>
      <c r="D8" s="67" t="str">
        <f t="shared" si="2"/>
        <v>laure</v>
      </c>
      <c r="E8" s="42" t="str">
        <f t="shared" si="3"/>
        <v>SCT</v>
      </c>
      <c r="F8" s="65">
        <f t="shared" si="4"/>
        <v>36079</v>
      </c>
      <c r="G8" s="66" t="str">
        <f t="shared" si="5"/>
        <v>F</v>
      </c>
      <c r="H8" s="66" t="str">
        <f t="shared" si="6"/>
        <v>CF</v>
      </c>
      <c r="I8" s="49"/>
      <c r="J8" s="120" t="s">
        <v>9</v>
      </c>
      <c r="K8" s="121" t="str">
        <f t="array" aca="1" ref="K8" ca="1">IFERROR(INDEX(B$2:B$175,SMALL(IF((E$2:E$175=J$2),ROW(INDIRECT("1:"&amp;ROWS(B$2:B$175)))),ROWS($4:8))),"")</f>
        <v/>
      </c>
      <c r="L8" s="122">
        <f ca="1">IFERROR(INDEX(A$2:A$175,MATCH(K8,B$2:B$175,0)),1000)</f>
        <v>1000</v>
      </c>
      <c r="M8" s="123" t="s">
        <v>9</v>
      </c>
      <c r="N8" s="115" t="str">
        <f t="array" aca="1" ref="N8" ca="1">IFERROR(INDEX(B$2:B$175,SMALL(IF((E$2:E$175=J$2),ROW(INDIRECT("1:"&amp;ROWS(B$2:B$175)))),ROWS($4:13))),"")</f>
        <v/>
      </c>
      <c r="O8" s="122">
        <f ca="1">IFERROR(INDEX(A$2:A$175,MATCH(N8,B$2:B$175,0)),1000)</f>
        <v>1000</v>
      </c>
      <c r="P8" s="110"/>
      <c r="Q8" s="120" t="s">
        <v>9</v>
      </c>
      <c r="R8" s="112" t="str">
        <f t="array" aca="1" ref="R8" ca="1">IFERROR(INDEX(B$2:B$177,SMALL(IF((E$2:E$177=Q$2),ROW(INDIRECT("1:"&amp;ROWS(B$2:B$175)))),ROWS($4:8))),"")</f>
        <v/>
      </c>
      <c r="S8" s="122">
        <f ca="1">IFERROR(INDEX(A$2:A$177,MATCH(R8,B$2:B$177,0)),1000)</f>
        <v>1000</v>
      </c>
      <c r="T8" s="123" t="s">
        <v>9</v>
      </c>
      <c r="U8" s="112" t="str">
        <f t="array" aca="1" ref="U8" ca="1">IFERROR(INDEX(B$2:B$175,SMALL(IF((E$2:E$175=Q$2),ROW(INDIRECT("1:"&amp;ROWS(B$2:B$175)))),ROWS($4:13))),"")</f>
        <v/>
      </c>
      <c r="V8" s="122">
        <f ca="1">IFERROR(INDEX(A$2:A$177,MATCH(U8,B$2:B$177,0)),1000)</f>
        <v>1000</v>
      </c>
    </row>
    <row r="9" spans="1:22" s="5" customFormat="1" ht="16.5" thickBot="1">
      <c r="A9" s="78">
        <f t="shared" si="0"/>
        <v>8</v>
      </c>
      <c r="B9" s="163">
        <v>547</v>
      </c>
      <c r="C9" s="41" t="str">
        <f t="shared" si="1"/>
        <v>MAHAA</v>
      </c>
      <c r="D9" s="67" t="str">
        <f t="shared" si="2"/>
        <v>Charlène</v>
      </c>
      <c r="E9" s="42" t="str">
        <f t="shared" si="3"/>
        <v>PAEA</v>
      </c>
      <c r="F9" s="65">
        <f t="shared" si="4"/>
        <v>36406</v>
      </c>
      <c r="G9" s="66" t="str">
        <f t="shared" si="5"/>
        <v>F</v>
      </c>
      <c r="H9" s="66" t="str">
        <f t="shared" si="6"/>
        <v>CF</v>
      </c>
      <c r="I9" s="49"/>
      <c r="J9" s="354" t="s">
        <v>10</v>
      </c>
      <c r="K9" s="355"/>
      <c r="L9" s="108">
        <f ca="1">SUM(L4:L8)</f>
        <v>1032</v>
      </c>
      <c r="M9" s="106" t="s">
        <v>10</v>
      </c>
      <c r="N9" s="107"/>
      <c r="O9" s="108">
        <f ca="1">SUM(O4:O8)</f>
        <v>5000</v>
      </c>
      <c r="P9" s="110"/>
      <c r="Q9" s="354" t="s">
        <v>10</v>
      </c>
      <c r="R9" s="355"/>
      <c r="S9" s="108">
        <f ca="1">SUM(S4:S8)</f>
        <v>4011</v>
      </c>
      <c r="T9" s="354" t="s">
        <v>10</v>
      </c>
      <c r="U9" s="355"/>
      <c r="V9" s="108">
        <f ca="1">SUM(V4:V8)</f>
        <v>5000</v>
      </c>
    </row>
    <row r="10" spans="1:22" s="5" customFormat="1">
      <c r="A10" s="78">
        <f t="shared" si="0"/>
        <v>9</v>
      </c>
      <c r="B10" s="163">
        <v>549</v>
      </c>
      <c r="C10" s="41" t="str">
        <f t="shared" ref="C10:C30" si="7">IF(B10="","",INDEX(NOM,MATCH($B10,Dossard,0)))</f>
        <v>PAATI</v>
      </c>
      <c r="D10" s="67" t="str">
        <f t="shared" ref="D10:D30" si="8">IF(B10="","",INDEX(PRENOM,MATCH($B10,Dossard,0)))</f>
        <v>Louisa</v>
      </c>
      <c r="E10" s="42" t="str">
        <f t="shared" ref="E10:E30" si="9">IF(B10="","",INDEX(Classe,MATCH($B10,Dossard,0)))</f>
        <v>PAEA</v>
      </c>
      <c r="F10" s="65">
        <f t="shared" ref="F10:F30" si="10">IF(B10="","",INDEX(Catégorie,MATCH($B10,Dossard,0)))</f>
        <v>36418</v>
      </c>
      <c r="G10" s="66" t="str">
        <f t="shared" ref="G10:G30" si="11">IF(B10="","",INDEX(Sexe,MATCH($B10,Dossard,0)))</f>
        <v>F</v>
      </c>
      <c r="H10" s="66" t="str">
        <f t="shared" ref="H10:H30" si="12">IF(B10="","",INDEX(Cat,MATCH($B10,Dossard,0)))</f>
        <v>CF</v>
      </c>
      <c r="I10" s="49"/>
      <c r="J10" s="124"/>
      <c r="K10" s="104"/>
      <c r="L10" s="124"/>
      <c r="M10" s="104"/>
      <c r="N10" s="104"/>
      <c r="O10" s="104"/>
      <c r="P10" s="104"/>
      <c r="Q10" s="124"/>
      <c r="R10" s="124"/>
      <c r="S10" s="124"/>
      <c r="T10" s="124"/>
      <c r="U10" s="124"/>
      <c r="V10" s="124"/>
    </row>
    <row r="11" spans="1:22" s="5" customFormat="1" ht="16.5" thickBot="1">
      <c r="A11" s="78">
        <f t="shared" si="0"/>
        <v>10</v>
      </c>
      <c r="B11" s="163">
        <v>546</v>
      </c>
      <c r="C11" s="41" t="str">
        <f t="shared" si="7"/>
        <v>LILLOUX</v>
      </c>
      <c r="D11" s="67" t="str">
        <f t="shared" si="8"/>
        <v>Merehau</v>
      </c>
      <c r="E11" s="42" t="str">
        <f t="shared" si="9"/>
        <v>PAEA</v>
      </c>
      <c r="F11" s="65">
        <f t="shared" si="10"/>
        <v>36339</v>
      </c>
      <c r="G11" s="66" t="str">
        <f t="shared" si="11"/>
        <v>F</v>
      </c>
      <c r="H11" s="66" t="str">
        <f t="shared" si="12"/>
        <v>CF</v>
      </c>
      <c r="I11" s="49"/>
      <c r="J11" s="124"/>
      <c r="K11" s="124"/>
      <c r="L11" s="124"/>
      <c r="M11" s="124"/>
      <c r="N11" s="124"/>
      <c r="O11" s="124"/>
      <c r="P11" s="104"/>
      <c r="Q11" s="110"/>
      <c r="R11" s="110"/>
      <c r="S11" s="110"/>
      <c r="T11" s="110"/>
      <c r="U11" s="110"/>
      <c r="V11" s="110"/>
    </row>
    <row r="12" spans="1:22" s="5" customFormat="1" ht="16.5" thickBot="1">
      <c r="A12" s="78">
        <f t="shared" si="0"/>
        <v>11</v>
      </c>
      <c r="B12" s="163">
        <v>444</v>
      </c>
      <c r="C12" s="41" t="str">
        <f t="shared" si="7"/>
        <v>UURU</v>
      </c>
      <c r="D12" s="67" t="str">
        <f t="shared" si="8"/>
        <v>HAIULY CLAUDINE</v>
      </c>
      <c r="E12" s="42" t="str">
        <f t="shared" si="9"/>
        <v>PAPARA</v>
      </c>
      <c r="F12" s="65">
        <f t="shared" si="10"/>
        <v>36404</v>
      </c>
      <c r="G12" s="66" t="str">
        <f t="shared" si="11"/>
        <v>F</v>
      </c>
      <c r="H12" s="66" t="str">
        <f t="shared" si="12"/>
        <v>CF</v>
      </c>
      <c r="I12" s="49"/>
      <c r="J12" s="103" t="str">
        <f>'Données '!R5</f>
        <v>TARAVAO</v>
      </c>
      <c r="K12" s="104"/>
      <c r="L12" s="105"/>
      <c r="M12" s="104"/>
      <c r="N12" s="104"/>
      <c r="O12" s="104"/>
      <c r="P12" s="104"/>
      <c r="Q12" s="103" t="str">
        <f>'Données '!R4</f>
        <v>SCT</v>
      </c>
      <c r="R12" s="104"/>
      <c r="S12" s="104"/>
      <c r="T12" s="104"/>
      <c r="U12" s="104"/>
      <c r="V12" s="104"/>
    </row>
    <row r="13" spans="1:22" s="5" customFormat="1" ht="16.5" thickBot="1">
      <c r="A13" s="78" t="str">
        <f t="shared" si="0"/>
        <v/>
      </c>
      <c r="B13" s="163"/>
      <c r="C13" s="41" t="str">
        <f t="shared" si="7"/>
        <v/>
      </c>
      <c r="D13" s="67" t="str">
        <f t="shared" si="8"/>
        <v/>
      </c>
      <c r="E13" s="42" t="str">
        <f t="shared" si="9"/>
        <v/>
      </c>
      <c r="F13" s="65" t="str">
        <f t="shared" si="10"/>
        <v/>
      </c>
      <c r="G13" s="66" t="str">
        <f t="shared" si="11"/>
        <v/>
      </c>
      <c r="H13" s="66" t="str">
        <f t="shared" si="12"/>
        <v/>
      </c>
      <c r="I13" s="49"/>
      <c r="J13" s="98" t="s">
        <v>3</v>
      </c>
      <c r="K13" s="99" t="s">
        <v>104</v>
      </c>
      <c r="L13" s="100" t="s">
        <v>4</v>
      </c>
      <c r="M13" s="101" t="s">
        <v>14</v>
      </c>
      <c r="N13" s="99" t="s">
        <v>104</v>
      </c>
      <c r="O13" s="100" t="s">
        <v>4</v>
      </c>
      <c r="P13" s="102"/>
      <c r="Q13" s="98" t="s">
        <v>3</v>
      </c>
      <c r="R13" s="99" t="s">
        <v>104</v>
      </c>
      <c r="S13" s="100" t="s">
        <v>4</v>
      </c>
      <c r="T13" s="101" t="s">
        <v>14</v>
      </c>
      <c r="U13" s="99" t="s">
        <v>104</v>
      </c>
      <c r="V13" s="100" t="s">
        <v>4</v>
      </c>
    </row>
    <row r="14" spans="1:22" s="5" customFormat="1">
      <c r="A14" s="78" t="str">
        <f t="shared" si="0"/>
        <v/>
      </c>
      <c r="B14" s="163"/>
      <c r="C14" s="41" t="str">
        <f t="shared" si="7"/>
        <v/>
      </c>
      <c r="D14" s="67" t="str">
        <f t="shared" si="8"/>
        <v/>
      </c>
      <c r="E14" s="42" t="str">
        <f t="shared" si="9"/>
        <v/>
      </c>
      <c r="F14" s="65" t="str">
        <f t="shared" si="10"/>
        <v/>
      </c>
      <c r="G14" s="66" t="str">
        <f t="shared" si="11"/>
        <v/>
      </c>
      <c r="H14" s="66" t="str">
        <f t="shared" si="12"/>
        <v/>
      </c>
      <c r="I14" s="49"/>
      <c r="J14" s="111" t="s">
        <v>5</v>
      </c>
      <c r="K14" s="112">
        <f t="array" aca="1" ref="K14" ca="1">IFERROR(INDEX(B$2:B$175,SMALL(IF((E$2:E$175=J$12),ROW(INDIRECT("1:"&amp;ROWS(B$2:B$175)))),ROWS($14:14))),"")</f>
        <v>394</v>
      </c>
      <c r="L14" s="113">
        <f ca="1">IFERROR(INDEX(A$2:A$175,MATCH(K14,B$2:B$175,0)),1000)</f>
        <v>1</v>
      </c>
      <c r="M14" s="114" t="s">
        <v>5</v>
      </c>
      <c r="N14" s="115" t="str">
        <f t="array" aca="1" ref="N14" ca="1">IFERROR(INDEX(B$2:B$175,SMALL(IF((E$2:E$175=J$12),ROW(INDIRECT("1:"&amp;ROWS(B$2:B$175)))),ROWS($14:19))),"")</f>
        <v/>
      </c>
      <c r="O14" s="113">
        <f ca="1">IFERROR(INDEX(A$2:A$175,MATCH(N14,B$2:B$175,0)),1000)</f>
        <v>1000</v>
      </c>
      <c r="P14" s="110"/>
      <c r="Q14" s="111" t="s">
        <v>5</v>
      </c>
      <c r="R14" s="112">
        <f t="array" aca="1" ref="R14" ca="1">IFERROR(INDEX(B$2:B$175,SMALL(IF((E$2:E$175=Q$12),ROW(INDIRECT("1:"&amp;ROWS(B$2:B$175)))),ROWS($14:14))),"")</f>
        <v>279</v>
      </c>
      <c r="S14" s="113">
        <f ca="1">IFERROR(INDEX(A$2:A$175,MATCH(R14,B$2:B$175,0)),1000)</f>
        <v>3</v>
      </c>
      <c r="T14" s="114" t="s">
        <v>5</v>
      </c>
      <c r="U14" s="112" t="str">
        <f t="array" aca="1" ref="U14" ca="1">IFERROR(INDEX(B$2:B$175,SMALL(IF((E$2:E$175=Q$12),ROW(INDIRECT("1:"&amp;ROWS(B$2:B$175)))),ROWS($14:19))),"")</f>
        <v/>
      </c>
      <c r="V14" s="113">
        <f ca="1">IFERROR(INDEX(A$2:A$175,MATCH(U14,B$2:B$175,0)),1000)</f>
        <v>1000</v>
      </c>
    </row>
    <row r="15" spans="1:22" s="5" customFormat="1">
      <c r="A15" s="78" t="str">
        <f t="shared" si="0"/>
        <v/>
      </c>
      <c r="B15" s="163"/>
      <c r="C15" s="41" t="str">
        <f t="shared" si="7"/>
        <v/>
      </c>
      <c r="D15" s="67" t="str">
        <f t="shared" si="8"/>
        <v/>
      </c>
      <c r="E15" s="42" t="str">
        <f t="shared" si="9"/>
        <v/>
      </c>
      <c r="F15" s="65" t="str">
        <f t="shared" si="10"/>
        <v/>
      </c>
      <c r="G15" s="66" t="str">
        <f t="shared" si="11"/>
        <v/>
      </c>
      <c r="H15" s="66" t="str">
        <f t="shared" si="12"/>
        <v/>
      </c>
      <c r="I15" s="49"/>
      <c r="J15" s="116" t="s">
        <v>6</v>
      </c>
      <c r="K15" s="117">
        <f t="array" aca="1" ref="K15" ca="1">IFERROR(INDEX(B$2:B$175,SMALL(IF((E$2:E$175=J$12),ROW(INDIRECT("1:"&amp;ROWS(B$2:B$175)))),ROWS($14:15))),"")</f>
        <v>393</v>
      </c>
      <c r="L15" s="118">
        <f ca="1">IFERROR(INDEX(A$2:A$175,MATCH(K15,B$2:B$175,0)),1000)</f>
        <v>2</v>
      </c>
      <c r="M15" s="119" t="s">
        <v>6</v>
      </c>
      <c r="N15" s="115" t="str">
        <f t="array" aca="1" ref="N15" ca="1">IFERROR(INDEX(B$2:B$175,SMALL(IF((E$2:E$175=J$12),ROW(INDIRECT("1:"&amp;ROWS(B$2:B$175)))),ROWS($14:20))),"")</f>
        <v/>
      </c>
      <c r="O15" s="118">
        <f ca="1">IFERROR(INDEX(A$2:A$175,MATCH(N15,B$2:B$175,0)),1000)</f>
        <v>1000</v>
      </c>
      <c r="P15" s="110"/>
      <c r="Q15" s="116" t="s">
        <v>6</v>
      </c>
      <c r="R15" s="112">
        <f t="array" aca="1" ref="R15" ca="1">IFERROR(INDEX(B$2:B$175,SMALL(IF((E$2:E$175=Q$12),ROW(INDIRECT("1:"&amp;ROWS(B$2:B$175)))),ROWS($14:15))),"")</f>
        <v>282</v>
      </c>
      <c r="S15" s="118">
        <f ca="1">IFERROR(INDEX(A$2:A$175,MATCH(R15,B$2:B$175,0)),1000)</f>
        <v>6</v>
      </c>
      <c r="T15" s="119" t="s">
        <v>6</v>
      </c>
      <c r="U15" s="112" t="str">
        <f t="array" aca="1" ref="U15" ca="1">IFERROR(INDEX(B$2:B$175,SMALL(IF((E$2:E$175=Q$12),ROW(INDIRECT("1:"&amp;ROWS(B$2:B$175)))),ROWS($14:20))),"")</f>
        <v/>
      </c>
      <c r="V15" s="118">
        <f ca="1">IFERROR(INDEX(A$2:A$175,MATCH(U15,B$2:B$175,0)),1000)</f>
        <v>1000</v>
      </c>
    </row>
    <row r="16" spans="1:22" s="5" customFormat="1">
      <c r="A16" s="78" t="str">
        <f t="shared" si="0"/>
        <v/>
      </c>
      <c r="B16" s="176"/>
      <c r="C16" s="41" t="str">
        <f t="shared" si="7"/>
        <v/>
      </c>
      <c r="D16" s="67" t="str">
        <f t="shared" si="8"/>
        <v/>
      </c>
      <c r="E16" s="42" t="str">
        <f t="shared" si="9"/>
        <v/>
      </c>
      <c r="F16" s="65" t="str">
        <f t="shared" si="10"/>
        <v/>
      </c>
      <c r="G16" s="66" t="str">
        <f t="shared" si="11"/>
        <v/>
      </c>
      <c r="H16" s="66" t="str">
        <f t="shared" si="12"/>
        <v/>
      </c>
      <c r="I16" s="49"/>
      <c r="J16" s="116" t="s">
        <v>7</v>
      </c>
      <c r="K16" s="117">
        <f t="array" aca="1" ref="K16" ca="1">IFERROR(INDEX(B$2:B$175,SMALL(IF((E$2:E$175=J$12),ROW(INDIRECT("1:"&amp;ROWS(B$2:B$175)))),ROWS($14:16))),"")</f>
        <v>392</v>
      </c>
      <c r="L16" s="118">
        <f ca="1">IFERROR(INDEX(A$2:A$175,MATCH(K16,B$2:B$175,0)),1000)</f>
        <v>4</v>
      </c>
      <c r="M16" s="119" t="s">
        <v>7</v>
      </c>
      <c r="N16" s="115" t="str">
        <f t="array" aca="1" ref="N16" ca="1">IFERROR(INDEX(B$2:B$175,SMALL(IF((E$2:E$175=J$12),ROW(INDIRECT("1:"&amp;ROWS(B$2:B$175)))),ROWS($14:21))),"")</f>
        <v/>
      </c>
      <c r="O16" s="118">
        <f ca="1">IFERROR(INDEX(A$2:A$175,MATCH(N16,B$2:B$175,0)),1000)</f>
        <v>1000</v>
      </c>
      <c r="P16" s="110"/>
      <c r="Q16" s="116" t="s">
        <v>7</v>
      </c>
      <c r="R16" s="112">
        <f t="array" aca="1" ref="R16" ca="1">IFERROR(INDEX(B$2:B$175,SMALL(IF((E$2:E$175=Q$12),ROW(INDIRECT("1:"&amp;ROWS(B$2:B$175)))),ROWS($14:16))),"")</f>
        <v>280</v>
      </c>
      <c r="S16" s="118">
        <f ca="1">IFERROR(INDEX(A$2:A$175,MATCH(R16,B$2:B$175,0)),1000)</f>
        <v>7</v>
      </c>
      <c r="T16" s="119" t="s">
        <v>7</v>
      </c>
      <c r="U16" s="112" t="str">
        <f t="array" aca="1" ref="U16" ca="1">IFERROR(INDEX(B$2:B$175,SMALL(IF((E$2:E$175=Q$12),ROW(INDIRECT("1:"&amp;ROWS(B$2:B$175)))),ROWS($14:21))),"")</f>
        <v/>
      </c>
      <c r="V16" s="118">
        <f ca="1">IFERROR(INDEX(A$2:A$175,MATCH(U16,B$2:B$175,0)),1000)</f>
        <v>1000</v>
      </c>
    </row>
    <row r="17" spans="1:22" s="5" customFormat="1">
      <c r="A17" s="78" t="str">
        <f t="shared" si="0"/>
        <v/>
      </c>
      <c r="B17" s="176"/>
      <c r="C17" s="41" t="str">
        <f t="shared" si="7"/>
        <v/>
      </c>
      <c r="D17" s="67" t="str">
        <f t="shared" si="8"/>
        <v/>
      </c>
      <c r="E17" s="42" t="str">
        <f t="shared" si="9"/>
        <v/>
      </c>
      <c r="F17" s="65" t="str">
        <f t="shared" si="10"/>
        <v/>
      </c>
      <c r="G17" s="66" t="str">
        <f t="shared" si="11"/>
        <v/>
      </c>
      <c r="H17" s="66" t="str">
        <f t="shared" si="12"/>
        <v/>
      </c>
      <c r="I17" s="49"/>
      <c r="J17" s="116" t="s">
        <v>8</v>
      </c>
      <c r="K17" s="117" t="str">
        <f t="array" aca="1" ref="K17" ca="1">IFERROR(INDEX(B$2:B$175,SMALL(IF((E$2:E$175=J$12),ROW(INDIRECT("1:"&amp;ROWS(B$2:B$175)))),ROWS($14:17))),"")</f>
        <v/>
      </c>
      <c r="L17" s="118">
        <f ca="1">IFERROR(INDEX(A$2:A$175,MATCH(K17,B$2:B$175,0)),1000)</f>
        <v>1000</v>
      </c>
      <c r="M17" s="119" t="s">
        <v>8</v>
      </c>
      <c r="N17" s="115" t="str">
        <f t="array" aca="1" ref="N17" ca="1">IFERROR(INDEX(B$2:B$175,SMALL(IF((E$2:E$175=J$12),ROW(INDIRECT("1:"&amp;ROWS(B$2:B$175)))),ROWS($14:22))),"")</f>
        <v/>
      </c>
      <c r="O17" s="118">
        <f ca="1">IFERROR(INDEX(A$2:A$175,MATCH(N17,B$2:B$175,0)),1000)</f>
        <v>1000</v>
      </c>
      <c r="P17" s="110"/>
      <c r="Q17" s="116" t="s">
        <v>8</v>
      </c>
      <c r="R17" s="112" t="str">
        <f t="array" aca="1" ref="R17" ca="1">IFERROR(INDEX(B$2:B$175,SMALL(IF((E$2:E$175=Q$12),ROW(INDIRECT("1:"&amp;ROWS(B$2:B$175)))),ROWS($14:17))),"")</f>
        <v/>
      </c>
      <c r="S17" s="118">
        <f ca="1">IFERROR(INDEX(A$2:A$175,MATCH(R17,B$2:B$175,0)),1000)</f>
        <v>1000</v>
      </c>
      <c r="T17" s="119" t="s">
        <v>8</v>
      </c>
      <c r="U17" s="112" t="str">
        <f t="array" aca="1" ref="U17" ca="1">IFERROR(INDEX(B$2:B$175,SMALL(IF((E$2:E$175=Q$12),ROW(INDIRECT("1:"&amp;ROWS(B$2:B$175)))),ROWS($14:22))),"")</f>
        <v/>
      </c>
      <c r="V17" s="118">
        <f ca="1">IFERROR(INDEX(A$2:A$175,MATCH(U17,B$2:B$175,0)),1000)</f>
        <v>1000</v>
      </c>
    </row>
    <row r="18" spans="1:22" s="5" customFormat="1" ht="16.5" thickBot="1">
      <c r="A18" s="78" t="str">
        <f t="shared" si="0"/>
        <v/>
      </c>
      <c r="B18" s="176"/>
      <c r="C18" s="41" t="str">
        <f t="shared" si="7"/>
        <v/>
      </c>
      <c r="D18" s="67" t="str">
        <f t="shared" si="8"/>
        <v/>
      </c>
      <c r="E18" s="42" t="str">
        <f t="shared" si="9"/>
        <v/>
      </c>
      <c r="F18" s="65" t="str">
        <f t="shared" si="10"/>
        <v/>
      </c>
      <c r="G18" s="66" t="str">
        <f t="shared" si="11"/>
        <v/>
      </c>
      <c r="H18" s="66" t="str">
        <f t="shared" si="12"/>
        <v/>
      </c>
      <c r="I18" s="49"/>
      <c r="J18" s="120" t="s">
        <v>9</v>
      </c>
      <c r="K18" s="121" t="str">
        <f t="array" aca="1" ref="K18" ca="1">IFERROR(INDEX(B$2:B$175,SMALL(IF((E$2:E$175=J$12),ROW(INDIRECT("1:"&amp;ROWS(B$2:B$175)))),ROWS($14:18))),"")</f>
        <v/>
      </c>
      <c r="L18" s="122">
        <f ca="1">IFERROR(INDEX(A$2:A$175,MATCH(K18,B$2:B$175,0)),1000)</f>
        <v>1000</v>
      </c>
      <c r="M18" s="123" t="s">
        <v>9</v>
      </c>
      <c r="N18" s="115" t="str">
        <f t="array" aca="1" ref="N18" ca="1">IFERROR(INDEX(B$2:B$175,SMALL(IF((E$2:E$175=J$12),ROW(INDIRECT("1:"&amp;ROWS(B$2:B$175)))),ROWS($14:23))),"")</f>
        <v/>
      </c>
      <c r="O18" s="122">
        <f ca="1">IFERROR(INDEX(A$2:A$175,MATCH(N18,B$2:B$175,0)),1000)</f>
        <v>1000</v>
      </c>
      <c r="P18" s="110"/>
      <c r="Q18" s="120" t="s">
        <v>9</v>
      </c>
      <c r="R18" s="112" t="str">
        <f t="array" aca="1" ref="R18" ca="1">IFERROR(INDEX(B$2:B$175,SMALL(IF((E$2:E$175=Q$12),ROW(INDIRECT("1:"&amp;ROWS(B$2:B$175)))),ROWS($14:18))),"")</f>
        <v/>
      </c>
      <c r="S18" s="122">
        <f ca="1">IFERROR(INDEX(A$2:A$175,MATCH(R18,B$2:B$175,0)),1000)</f>
        <v>1000</v>
      </c>
      <c r="T18" s="123" t="s">
        <v>9</v>
      </c>
      <c r="U18" s="112" t="str">
        <f t="array" aca="1" ref="U18" ca="1">IFERROR(INDEX(B$2:B$175,SMALL(IF((E$2:E$175=Q$12),ROW(INDIRECT("1:"&amp;ROWS(B$2:B$175)))),ROWS($14:23))),"")</f>
        <v/>
      </c>
      <c r="V18" s="122">
        <f ca="1">IFERROR(INDEX(A$2:A$175,MATCH(U18,B$2:B$175,0)),1000)</f>
        <v>1000</v>
      </c>
    </row>
    <row r="19" spans="1:22" s="5" customFormat="1" ht="16.5" thickBot="1">
      <c r="A19" s="78" t="str">
        <f t="shared" si="0"/>
        <v/>
      </c>
      <c r="B19" s="176"/>
      <c r="C19" s="41" t="str">
        <f t="shared" si="7"/>
        <v/>
      </c>
      <c r="D19" s="67" t="str">
        <f t="shared" si="8"/>
        <v/>
      </c>
      <c r="E19" s="42" t="str">
        <f t="shared" si="9"/>
        <v/>
      </c>
      <c r="F19" s="65" t="str">
        <f t="shared" si="10"/>
        <v/>
      </c>
      <c r="G19" s="66" t="str">
        <f t="shared" si="11"/>
        <v/>
      </c>
      <c r="H19" s="66" t="str">
        <f t="shared" si="12"/>
        <v/>
      </c>
      <c r="I19" s="49"/>
      <c r="J19" s="354" t="s">
        <v>10</v>
      </c>
      <c r="K19" s="355"/>
      <c r="L19" s="108">
        <f ca="1">SUM(L14:L18)</f>
        <v>2007</v>
      </c>
      <c r="M19" s="148" t="s">
        <v>10</v>
      </c>
      <c r="N19" s="107"/>
      <c r="O19" s="108">
        <f ca="1">SUM(O14:O18)</f>
        <v>5000</v>
      </c>
      <c r="P19" s="110"/>
      <c r="Q19" s="354" t="s">
        <v>10</v>
      </c>
      <c r="R19" s="355"/>
      <c r="S19" s="108">
        <f ca="1">SUM(S14:S18)</f>
        <v>2016</v>
      </c>
      <c r="T19" s="354" t="s">
        <v>10</v>
      </c>
      <c r="U19" s="355"/>
      <c r="V19" s="108">
        <f ca="1">SUM(V14:V18)</f>
        <v>5000</v>
      </c>
    </row>
    <row r="20" spans="1:22" s="5" customFormat="1">
      <c r="A20" s="78" t="str">
        <f t="shared" si="0"/>
        <v/>
      </c>
      <c r="B20" s="176"/>
      <c r="C20" s="41" t="str">
        <f t="shared" si="7"/>
        <v/>
      </c>
      <c r="D20" s="67" t="str">
        <f t="shared" si="8"/>
        <v/>
      </c>
      <c r="E20" s="42" t="str">
        <f t="shared" si="9"/>
        <v/>
      </c>
      <c r="F20" s="65" t="str">
        <f t="shared" si="10"/>
        <v/>
      </c>
      <c r="G20" s="66" t="str">
        <f t="shared" si="11"/>
        <v/>
      </c>
      <c r="H20" s="66" t="str">
        <f t="shared" si="12"/>
        <v/>
      </c>
      <c r="I20" s="49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</row>
    <row r="21" spans="1:22" s="5" customFormat="1" ht="16.5" thickBot="1">
      <c r="A21" s="78" t="str">
        <f t="shared" si="0"/>
        <v/>
      </c>
      <c r="B21" s="176"/>
      <c r="C21" s="41" t="str">
        <f t="shared" si="7"/>
        <v/>
      </c>
      <c r="D21" s="67" t="str">
        <f t="shared" si="8"/>
        <v/>
      </c>
      <c r="E21" s="42" t="str">
        <f t="shared" si="9"/>
        <v/>
      </c>
      <c r="F21" s="65" t="str">
        <f t="shared" si="10"/>
        <v/>
      </c>
      <c r="G21" s="66" t="str">
        <f t="shared" si="11"/>
        <v/>
      </c>
      <c r="H21" s="66" t="str">
        <f t="shared" si="12"/>
        <v/>
      </c>
      <c r="I21" s="49"/>
      <c r="J21" s="104"/>
      <c r="K21" s="104"/>
      <c r="L21" s="104"/>
      <c r="M21" s="104"/>
      <c r="N21" s="104"/>
      <c r="O21" s="104"/>
      <c r="P21" s="104"/>
      <c r="Q21" s="110"/>
      <c r="R21" s="110"/>
      <c r="S21" s="110"/>
      <c r="T21" s="110"/>
      <c r="U21" s="110"/>
      <c r="V21" s="110"/>
    </row>
    <row r="22" spans="1:22" s="5" customFormat="1" ht="16.5" thickBot="1">
      <c r="A22" s="78" t="str">
        <f t="shared" si="0"/>
        <v/>
      </c>
      <c r="B22" s="176"/>
      <c r="C22" s="41" t="str">
        <f t="shared" si="7"/>
        <v/>
      </c>
      <c r="D22" s="67" t="str">
        <f t="shared" si="8"/>
        <v/>
      </c>
      <c r="E22" s="42" t="str">
        <f t="shared" si="9"/>
        <v/>
      </c>
      <c r="F22" s="65" t="str">
        <f t="shared" si="10"/>
        <v/>
      </c>
      <c r="G22" s="66" t="str">
        <f t="shared" si="11"/>
        <v/>
      </c>
      <c r="H22" s="66" t="str">
        <f t="shared" si="12"/>
        <v/>
      </c>
      <c r="I22" s="49"/>
      <c r="J22" s="103" t="str">
        <f>'Données '!R6</f>
        <v>HITIA'A</v>
      </c>
      <c r="K22" s="104"/>
      <c r="L22" s="105"/>
      <c r="M22" s="104"/>
      <c r="N22" s="104"/>
      <c r="O22" s="104"/>
      <c r="P22" s="104"/>
      <c r="Q22" s="103" t="str">
        <f>'Données '!R7</f>
        <v>X</v>
      </c>
      <c r="R22" s="104"/>
      <c r="S22" s="104"/>
      <c r="T22" s="104"/>
      <c r="U22" s="104"/>
      <c r="V22" s="104"/>
    </row>
    <row r="23" spans="1:22" s="5" customFormat="1" ht="16.5" thickBot="1">
      <c r="A23" s="78" t="str">
        <f t="shared" si="0"/>
        <v/>
      </c>
      <c r="B23" s="176"/>
      <c r="C23" s="41" t="str">
        <f t="shared" si="7"/>
        <v/>
      </c>
      <c r="D23" s="67" t="str">
        <f t="shared" si="8"/>
        <v/>
      </c>
      <c r="E23" s="42" t="str">
        <f t="shared" si="9"/>
        <v/>
      </c>
      <c r="F23" s="65" t="str">
        <f t="shared" si="10"/>
        <v/>
      </c>
      <c r="G23" s="66" t="str">
        <f t="shared" si="11"/>
        <v/>
      </c>
      <c r="H23" s="66" t="str">
        <f t="shared" si="12"/>
        <v/>
      </c>
      <c r="I23" s="49"/>
      <c r="J23" s="98" t="s">
        <v>3</v>
      </c>
      <c r="K23" s="99" t="s">
        <v>104</v>
      </c>
      <c r="L23" s="100" t="s">
        <v>4</v>
      </c>
      <c r="M23" s="101" t="s">
        <v>14</v>
      </c>
      <c r="N23" s="99" t="s">
        <v>104</v>
      </c>
      <c r="O23" s="100" t="s">
        <v>4</v>
      </c>
      <c r="P23" s="97"/>
      <c r="Q23" s="98" t="s">
        <v>3</v>
      </c>
      <c r="R23" s="99" t="s">
        <v>104</v>
      </c>
      <c r="S23" s="100" t="s">
        <v>4</v>
      </c>
      <c r="T23" s="101" t="s">
        <v>14</v>
      </c>
      <c r="U23" s="99" t="s">
        <v>104</v>
      </c>
      <c r="V23" s="100" t="s">
        <v>4</v>
      </c>
    </row>
    <row r="24" spans="1:22" s="5" customFormat="1">
      <c r="A24" s="78" t="str">
        <f t="shared" si="0"/>
        <v/>
      </c>
      <c r="B24" s="176"/>
      <c r="C24" s="41" t="str">
        <f t="shared" si="7"/>
        <v/>
      </c>
      <c r="D24" s="67" t="str">
        <f t="shared" si="8"/>
        <v/>
      </c>
      <c r="E24" s="42" t="str">
        <f t="shared" si="9"/>
        <v/>
      </c>
      <c r="F24" s="65" t="str">
        <f t="shared" si="10"/>
        <v/>
      </c>
      <c r="G24" s="66" t="str">
        <f t="shared" si="11"/>
        <v/>
      </c>
      <c r="H24" s="66" t="str">
        <f t="shared" si="12"/>
        <v/>
      </c>
      <c r="I24" s="49"/>
      <c r="J24" s="111" t="s">
        <v>5</v>
      </c>
      <c r="K24" s="112" t="str">
        <f t="array" aca="1" ref="K24" ca="1">IFERROR(INDEX(B$2:B$175,SMALL(IF((E$2:E$175=J$22),ROW(INDIRECT("1:"&amp;ROWS(B$2:B$175)))),ROWS($24:24))),"")</f>
        <v/>
      </c>
      <c r="L24" s="113">
        <f ca="1">IFERROR(INDEX(A$2:A$175,MATCH(K24,B$2:B$175,0)),1000)</f>
        <v>1000</v>
      </c>
      <c r="M24" s="114" t="s">
        <v>5</v>
      </c>
      <c r="N24" s="115" t="str">
        <f t="array" aca="1" ref="N24" ca="1">IFERROR(INDEX(B$2:B$175,SMALL(IF((E$2:E$175=J$24),ROW(INDIRECT("1:"&amp;ROWS(B$2:B$175)))),ROWS($24:29))),"")</f>
        <v/>
      </c>
      <c r="O24" s="113">
        <f ca="1">IFERROR(INDEX(A$2:A$175,MATCH(N24,B$2:B$175,0)),1000)</f>
        <v>1000</v>
      </c>
      <c r="P24" s="104"/>
      <c r="Q24" s="111" t="s">
        <v>5</v>
      </c>
      <c r="R24" s="112" t="str">
        <f t="array" aca="1" ref="R24" ca="1">IFERROR(INDEX(B$2:B$175,SMALL(IF((E$2:E$175=Q$24),ROW(INDIRECT("1:"&amp;ROWS(B$2:$B175)))),ROWS($24:24))),"")</f>
        <v/>
      </c>
      <c r="S24" s="113">
        <f ca="1">IFERROR(INDEX(A$2:A$175,MATCH(R24,B$2:B$175,0)),1000)</f>
        <v>1000</v>
      </c>
      <c r="T24" s="114" t="s">
        <v>5</v>
      </c>
      <c r="U24" s="112" t="str">
        <f t="array" aca="1" ref="U24" ca="1">IFERROR(INDEX(B$2:B$175,SMALL(IF((E$2:E$175=Q$22),ROW(INDIRECT("1:"&amp;ROWS(B$2:B$175)))),ROWS($24:29))),"")</f>
        <v/>
      </c>
      <c r="V24" s="113">
        <f ca="1">IFERROR(INDEX(A$2:A$175,MATCH(U24,B$2:B$175,0)),1000)</f>
        <v>1000</v>
      </c>
    </row>
    <row r="25" spans="1:22" s="5" customFormat="1">
      <c r="A25" s="78" t="str">
        <f t="shared" si="0"/>
        <v/>
      </c>
      <c r="B25" s="176"/>
      <c r="C25" s="41" t="str">
        <f t="shared" si="7"/>
        <v/>
      </c>
      <c r="D25" s="67" t="str">
        <f t="shared" si="8"/>
        <v/>
      </c>
      <c r="E25" s="42" t="str">
        <f t="shared" si="9"/>
        <v/>
      </c>
      <c r="F25" s="65" t="str">
        <f t="shared" si="10"/>
        <v/>
      </c>
      <c r="G25" s="66" t="str">
        <f t="shared" si="11"/>
        <v/>
      </c>
      <c r="H25" s="66" t="str">
        <f t="shared" si="12"/>
        <v/>
      </c>
      <c r="I25" s="49"/>
      <c r="J25" s="116" t="s">
        <v>6</v>
      </c>
      <c r="K25" s="117" t="str">
        <f t="array" aca="1" ref="K25" ca="1">IFERROR(INDEX(B$2:B$175,SMALL(IF((E$2:E$175=J$22),ROW(INDIRECT("1:"&amp;ROWS(B$2:B$175)))),ROWS($24:25))),"")</f>
        <v/>
      </c>
      <c r="L25" s="118">
        <f ca="1">IFERROR(INDEX(A$2:A$175,MATCH(K25,B$2:B$175,0)),1000)</f>
        <v>1000</v>
      </c>
      <c r="M25" s="119" t="s">
        <v>6</v>
      </c>
      <c r="N25" s="115" t="str">
        <f t="array" aca="1" ref="N25" ca="1">IFERROR(INDEX(B$2:B$175,SMALL(IF((E$2:E$175=J$24),ROW(INDIRECT("1:"&amp;ROWS(B$2:B$175)))),ROWS($24:30))),"")</f>
        <v/>
      </c>
      <c r="O25" s="118">
        <f ca="1">IFERROR(INDEX(A$2:A$175,MATCH(N25,B$2:B$175,0)),1000)</f>
        <v>1000</v>
      </c>
      <c r="P25" s="104"/>
      <c r="Q25" s="116" t="s">
        <v>6</v>
      </c>
      <c r="R25" s="117" t="str">
        <f t="array" aca="1" ref="R25" ca="1">IFERROR(INDEX(B$2:B$175,SMALL(IF((E$2:E$175=Q$24),ROW(INDIRECT("1:"&amp;ROWS(B$2:$B176)))),ROWS($24:25))),"")</f>
        <v/>
      </c>
      <c r="S25" s="118">
        <f ca="1">IFERROR(INDEX(A$2:A$175,MATCH(R25,B$2:B$175,0)),1000)</f>
        <v>1000</v>
      </c>
      <c r="T25" s="119" t="s">
        <v>6</v>
      </c>
      <c r="U25" s="112" t="str">
        <f t="array" aca="1" ref="U25" ca="1">IFERROR(INDEX(B$2:B$175,SMALL(IF((E$2:E$175=Q$22),ROW(INDIRECT("1:"&amp;ROWS(B$2:B$175)))),ROWS($24:30))),"")</f>
        <v/>
      </c>
      <c r="V25" s="118">
        <f ca="1">IFERROR(INDEX(A$2:A$175,MATCH(U25,B$2:B$175,0)),1000)</f>
        <v>1000</v>
      </c>
    </row>
    <row r="26" spans="1:22" s="5" customFormat="1">
      <c r="A26" s="78" t="str">
        <f t="shared" si="0"/>
        <v/>
      </c>
      <c r="B26" s="176"/>
      <c r="C26" s="41" t="str">
        <f t="shared" si="7"/>
        <v/>
      </c>
      <c r="D26" s="67" t="str">
        <f t="shared" si="8"/>
        <v/>
      </c>
      <c r="E26" s="42" t="str">
        <f t="shared" si="9"/>
        <v/>
      </c>
      <c r="F26" s="65" t="str">
        <f t="shared" si="10"/>
        <v/>
      </c>
      <c r="G26" s="66" t="str">
        <f t="shared" si="11"/>
        <v/>
      </c>
      <c r="H26" s="66" t="str">
        <f t="shared" si="12"/>
        <v/>
      </c>
      <c r="I26" s="49"/>
      <c r="J26" s="116" t="s">
        <v>7</v>
      </c>
      <c r="K26" s="117" t="str">
        <f t="array" aca="1" ref="K26" ca="1">IFERROR(INDEX(B$2:B$175,SMALL(IF((E$2:E$175=J$22),ROW(INDIRECT("1:"&amp;ROWS(B$2:B$175)))),ROWS($24:26))),"")</f>
        <v/>
      </c>
      <c r="L26" s="118">
        <f ca="1">IFERROR(INDEX(A$2:A$175,MATCH(K26,B$2:B$175,0)),1000)</f>
        <v>1000</v>
      </c>
      <c r="M26" s="119" t="s">
        <v>7</v>
      </c>
      <c r="N26" s="115" t="str">
        <f t="array" aca="1" ref="N26" ca="1">IFERROR(INDEX(B$2:B$175,SMALL(IF((E$2:E$175=J$24),ROW(INDIRECT("1:"&amp;ROWS(B$2:B$175)))),ROWS($24:31))),"")</f>
        <v/>
      </c>
      <c r="O26" s="118">
        <f ca="1">IFERROR(INDEX(A$2:A$175,MATCH(N26,B$2:B$175,0)),1000)</f>
        <v>1000</v>
      </c>
      <c r="P26" s="104"/>
      <c r="Q26" s="116" t="s">
        <v>7</v>
      </c>
      <c r="R26" s="117" t="str">
        <f t="array" aca="1" ref="R26" ca="1">IFERROR(INDEX(B$2:B$175,SMALL(IF((E$2:E$175=Q$24),ROW(INDIRECT("1:"&amp;ROWS(B$2:$B177)))),ROWS($24:26))),"")</f>
        <v/>
      </c>
      <c r="S26" s="118">
        <f ca="1">IFERROR(INDEX(A$2:A$175,MATCH(R26,B$2:B$175,0)),1000)</f>
        <v>1000</v>
      </c>
      <c r="T26" s="119" t="s">
        <v>7</v>
      </c>
      <c r="U26" s="112" t="str">
        <f t="array" aca="1" ref="U26" ca="1">IFERROR(INDEX(B$2:B$175,SMALL(IF((E$2:E$175=Q$22),ROW(INDIRECT("1:"&amp;ROWS(B$2:B$175)))),ROWS($24:31))),"")</f>
        <v/>
      </c>
      <c r="V26" s="118">
        <f ca="1">IFERROR(INDEX(A$2:A$175,MATCH(U26,B$2:B$175,0)),1000)</f>
        <v>1000</v>
      </c>
    </row>
    <row r="27" spans="1:22" s="5" customFormat="1">
      <c r="A27" s="78" t="str">
        <f t="shared" si="0"/>
        <v/>
      </c>
      <c r="B27" s="176"/>
      <c r="C27" s="41" t="str">
        <f t="shared" si="7"/>
        <v/>
      </c>
      <c r="D27" s="67" t="str">
        <f t="shared" si="8"/>
        <v/>
      </c>
      <c r="E27" s="42" t="str">
        <f t="shared" si="9"/>
        <v/>
      </c>
      <c r="F27" s="65" t="str">
        <f t="shared" si="10"/>
        <v/>
      </c>
      <c r="G27" s="66" t="str">
        <f t="shared" si="11"/>
        <v/>
      </c>
      <c r="H27" s="66" t="str">
        <f t="shared" si="12"/>
        <v/>
      </c>
      <c r="I27" s="49"/>
      <c r="J27" s="116" t="s">
        <v>8</v>
      </c>
      <c r="K27" s="117" t="str">
        <f t="array" aca="1" ref="K27" ca="1">IFERROR(INDEX(B$2:B$175,SMALL(IF((E$2:E$175=J$22),ROW(INDIRECT("1:"&amp;ROWS(B$2:B$175)))),ROWS($24:27))),"")</f>
        <v/>
      </c>
      <c r="L27" s="118">
        <f ca="1">IFERROR(INDEX(A$2:A$175,MATCH(K27,B$2:B$175,0)),1000)</f>
        <v>1000</v>
      </c>
      <c r="M27" s="119" t="s">
        <v>8</v>
      </c>
      <c r="N27" s="115" t="str">
        <f t="array" aca="1" ref="N27" ca="1">IFERROR(INDEX(B$2:B$175,SMALL(IF((E$2:E$175=J$24),ROW(INDIRECT("1:"&amp;ROWS(B$2:B$175)))),ROWS($24:32))),"")</f>
        <v/>
      </c>
      <c r="O27" s="118">
        <f ca="1">IFERROR(INDEX(A$2:A$175,MATCH(N27,B$2:B$175,0)),1000)</f>
        <v>1000</v>
      </c>
      <c r="P27" s="104"/>
      <c r="Q27" s="116" t="s">
        <v>8</v>
      </c>
      <c r="R27" s="117" t="str">
        <f t="array" aca="1" ref="R27" ca="1">IFERROR(INDEX(B$2:B$175,SMALL(IF((E$2:E$175=Q$24),ROW(INDIRECT("1:"&amp;ROWS(B$2:$B178)))),ROWS($24:27))),"")</f>
        <v/>
      </c>
      <c r="S27" s="118">
        <f ca="1">IFERROR(INDEX(A$2:A$175,MATCH(R27,B$2:B$175,0)),1000)</f>
        <v>1000</v>
      </c>
      <c r="T27" s="119" t="s">
        <v>8</v>
      </c>
      <c r="U27" s="112" t="str">
        <f t="array" aca="1" ref="U27" ca="1">IFERROR(INDEX(B$2:B$175,SMALL(IF((E$2:E$175=Q$22),ROW(INDIRECT("1:"&amp;ROWS(B$2:B$175)))),ROWS($24:32))),"")</f>
        <v/>
      </c>
      <c r="V27" s="118">
        <f ca="1">IFERROR(INDEX(A$2:A$175,MATCH(U27,B$2:B$175,0)),1000)</f>
        <v>1000</v>
      </c>
    </row>
    <row r="28" spans="1:22" s="5" customFormat="1" ht="16.5" thickBot="1">
      <c r="A28" s="78" t="str">
        <f t="shared" si="0"/>
        <v/>
      </c>
      <c r="B28" s="176"/>
      <c r="C28" s="41" t="str">
        <f t="shared" si="7"/>
        <v/>
      </c>
      <c r="D28" s="67" t="str">
        <f t="shared" si="8"/>
        <v/>
      </c>
      <c r="E28" s="42" t="str">
        <f t="shared" si="9"/>
        <v/>
      </c>
      <c r="F28" s="65" t="str">
        <f t="shared" si="10"/>
        <v/>
      </c>
      <c r="G28" s="66" t="str">
        <f t="shared" si="11"/>
        <v/>
      </c>
      <c r="H28" s="66" t="str">
        <f t="shared" si="12"/>
        <v/>
      </c>
      <c r="I28" s="49"/>
      <c r="J28" s="120" t="s">
        <v>9</v>
      </c>
      <c r="K28" s="121" t="str">
        <f t="array" aca="1" ref="K28" ca="1">IFERROR(INDEX(B$2:B$175,SMALL(IF((E$2:E$175=J$22),ROW(INDIRECT("1:"&amp;ROWS(B$2:B$175)))),ROWS($24:28))),"")</f>
        <v/>
      </c>
      <c r="L28" s="122">
        <f ca="1">IFERROR(INDEX(A$2:A$175,MATCH(K28,B$2:B$175,0)),1000)</f>
        <v>1000</v>
      </c>
      <c r="M28" s="123" t="s">
        <v>9</v>
      </c>
      <c r="N28" s="115" t="str">
        <f t="array" aca="1" ref="N28" ca="1">IFERROR(INDEX(B$2:B$175,SMALL(IF((E$2:E$175=J$24),ROW(INDIRECT("1:"&amp;ROWS(B$2:B$175)))),ROWS($24:33))),"")</f>
        <v/>
      </c>
      <c r="O28" s="122">
        <f ca="1">IFERROR(INDEX(A$2:A$175,MATCH(N28,B$2:B$175,0)),1000)</f>
        <v>1000</v>
      </c>
      <c r="P28" s="104"/>
      <c r="Q28" s="120" t="s">
        <v>9</v>
      </c>
      <c r="R28" s="121" t="str">
        <f t="array" aca="1" ref="R28" ca="1">IFERROR(INDEX(B$2:B$175,SMALL(IF((E$2:E$175=Q$24),ROW(INDIRECT("1:"&amp;ROWS(B$2:$B179)))),ROWS($24:28))),"")</f>
        <v/>
      </c>
      <c r="S28" s="122">
        <f ca="1">IFERROR(INDEX(A$2:A$175,MATCH(R28,B$2:B$175,0)),1000)</f>
        <v>1000</v>
      </c>
      <c r="T28" s="123" t="s">
        <v>9</v>
      </c>
      <c r="U28" s="112" t="str">
        <f t="array" aca="1" ref="U28" ca="1">IFERROR(INDEX(B$2:B$175,SMALL(IF((E$2:E$175=Q$22),ROW(INDIRECT("1:"&amp;ROWS(B$2:B$175)))),ROWS($24:33))),"")</f>
        <v/>
      </c>
      <c r="V28" s="122">
        <f ca="1">IFERROR(INDEX(A$2:A$175,MATCH(U28,B$2:B$175,0)),1000)</f>
        <v>1000</v>
      </c>
    </row>
    <row r="29" spans="1:22" s="5" customFormat="1" ht="16.5" thickBot="1">
      <c r="A29" s="78" t="str">
        <f t="shared" si="0"/>
        <v/>
      </c>
      <c r="B29" s="176"/>
      <c r="C29" s="41" t="str">
        <f t="shared" si="7"/>
        <v/>
      </c>
      <c r="D29" s="67" t="str">
        <f t="shared" si="8"/>
        <v/>
      </c>
      <c r="E29" s="42" t="str">
        <f t="shared" si="9"/>
        <v/>
      </c>
      <c r="F29" s="65" t="str">
        <f t="shared" si="10"/>
        <v/>
      </c>
      <c r="G29" s="66" t="str">
        <f t="shared" si="11"/>
        <v/>
      </c>
      <c r="H29" s="66" t="str">
        <f t="shared" si="12"/>
        <v/>
      </c>
      <c r="I29" s="49"/>
      <c r="J29" s="354" t="s">
        <v>10</v>
      </c>
      <c r="K29" s="355"/>
      <c r="L29" s="108">
        <f ca="1">SUM(L24:L28)</f>
        <v>5000</v>
      </c>
      <c r="M29" s="106" t="s">
        <v>10</v>
      </c>
      <c r="N29" s="107"/>
      <c r="O29" s="108">
        <f ca="1">SUM(O24:O28)</f>
        <v>5000</v>
      </c>
      <c r="P29" s="104"/>
      <c r="Q29" s="354" t="s">
        <v>10</v>
      </c>
      <c r="R29" s="356"/>
      <c r="S29" s="125">
        <f ca="1">SUM(S24:S28)</f>
        <v>5000</v>
      </c>
      <c r="T29" s="354" t="s">
        <v>10</v>
      </c>
      <c r="U29" s="356"/>
      <c r="V29" s="125">
        <f ca="1">SUM(V24:V28)</f>
        <v>5000</v>
      </c>
    </row>
    <row r="30" spans="1:22" s="5" customFormat="1" ht="16.149999999999999" customHeight="1">
      <c r="A30" s="78" t="str">
        <f t="shared" si="0"/>
        <v/>
      </c>
      <c r="B30" s="176"/>
      <c r="C30" s="41" t="str">
        <f t="shared" si="7"/>
        <v/>
      </c>
      <c r="D30" s="67" t="str">
        <f t="shared" si="8"/>
        <v/>
      </c>
      <c r="E30" s="42" t="str">
        <f t="shared" si="9"/>
        <v/>
      </c>
      <c r="F30" s="65" t="str">
        <f t="shared" si="10"/>
        <v/>
      </c>
      <c r="G30" s="66" t="str">
        <f t="shared" si="11"/>
        <v/>
      </c>
      <c r="H30" s="66" t="str">
        <f t="shared" si="12"/>
        <v/>
      </c>
      <c r="I30" s="49"/>
      <c r="J30" s="83"/>
      <c r="K30" s="83"/>
      <c r="L30" s="83"/>
      <c r="M30" s="83"/>
      <c r="N30" s="83"/>
      <c r="O30" s="83"/>
      <c r="P30" s="83"/>
      <c r="Q30" s="50"/>
      <c r="R30" s="1"/>
      <c r="S30" s="50"/>
      <c r="T30" s="50"/>
      <c r="U30" s="50"/>
      <c r="V30" s="50"/>
    </row>
    <row r="31" spans="1:22">
      <c r="A31" s="43"/>
      <c r="B31" s="165"/>
      <c r="C31" s="44"/>
      <c r="D31" s="45"/>
      <c r="E31" s="46"/>
      <c r="F31" s="47"/>
      <c r="G31" s="48"/>
    </row>
    <row r="32" spans="1:22">
      <c r="A32" s="43"/>
      <c r="B32" s="165"/>
      <c r="C32" s="44"/>
      <c r="D32" s="45"/>
      <c r="E32" s="46"/>
      <c r="F32" s="47"/>
      <c r="G32" s="48"/>
    </row>
    <row r="33" spans="1:7">
      <c r="A33" s="43"/>
      <c r="B33" s="165"/>
      <c r="C33" s="44"/>
      <c r="D33" s="45"/>
      <c r="E33" s="46"/>
      <c r="F33" s="47"/>
      <c r="G33" s="48"/>
    </row>
    <row r="34" spans="1:7">
      <c r="A34" s="43"/>
      <c r="B34" s="165"/>
      <c r="C34" s="44"/>
      <c r="D34" s="45"/>
      <c r="E34" s="46"/>
      <c r="F34" s="47"/>
      <c r="G34" s="48"/>
    </row>
    <row r="35" spans="1:7">
      <c r="A35" s="43"/>
      <c r="B35" s="165"/>
      <c r="C35" s="44"/>
      <c r="D35" s="45"/>
      <c r="E35" s="46"/>
      <c r="F35" s="47"/>
      <c r="G35" s="48"/>
    </row>
    <row r="36" spans="1:7">
      <c r="A36" s="43"/>
      <c r="B36" s="165"/>
      <c r="C36" s="44"/>
      <c r="D36" s="45"/>
      <c r="E36" s="46"/>
      <c r="F36" s="47"/>
      <c r="G36" s="48"/>
    </row>
  </sheetData>
  <mergeCells count="9">
    <mergeCell ref="J9:K9"/>
    <mergeCell ref="Q9:R9"/>
    <mergeCell ref="T9:U9"/>
    <mergeCell ref="J19:K19"/>
    <mergeCell ref="J29:K29"/>
    <mergeCell ref="Q29:R29"/>
    <mergeCell ref="Q19:R19"/>
    <mergeCell ref="T19:U19"/>
    <mergeCell ref="T29:U29"/>
  </mergeCells>
  <phoneticPr fontId="0" type="noConversion"/>
  <conditionalFormatting sqref="B2:B30">
    <cfRule type="duplicateValues" dxfId="109" priority="5"/>
  </conditionalFormatting>
  <conditionalFormatting sqref="H2:H30">
    <cfRule type="containsText" dxfId="108" priority="3" operator="containsText" text="P 1">
      <formula>NOT(ISERROR(SEARCH("P 1",H2)))</formula>
    </cfRule>
    <cfRule type="containsText" dxfId="107" priority="4" operator="containsText" text="P2">
      <formula>NOT(ISERROR(SEARCH("P2",H2)))</formula>
    </cfRule>
  </conditionalFormatting>
  <conditionalFormatting sqref="H2:H841">
    <cfRule type="containsText" dxfId="106" priority="2" operator="containsText" text="J">
      <formula>NOT(ISERROR(SEARCH("J",H2)))</formula>
    </cfRule>
  </conditionalFormatting>
  <conditionalFormatting sqref="B2:B1205">
    <cfRule type="duplicateValues" dxfId="105" priority="8"/>
  </conditionalFormatting>
  <printOptions horizontalCentered="1"/>
  <pageMargins left="0.11811023622047245" right="0.31496062992125984" top="0.94488188976377963" bottom="0.74803149606299213" header="0.31496062992125984" footer="0.31496062992125984"/>
  <pageSetup orientation="portrait" horizontalDpi="4294967294" r:id="rId1"/>
  <headerFooter alignWithMargins="0">
    <oddHeader xml:space="preserve">&amp;C&amp;"Arial,Gras"&amp;16CROSS DU DISTRICT ITI
CF JF
&amp;R
</oddHeader>
  </headerFooter>
  <legacyDrawing r:id="rId2"/>
  <oleObjects>
    <oleObject progId="MSPhotoEd.3" shapeId="1025" r:id="rId3"/>
    <oleObject progId="MSPhotoEd.3" shapeId="1026" r:id="rId4"/>
    <oleObject progId="MSPhotoEd.3" shapeId="1047" r:id="rId5"/>
    <oleObject progId="MSPhotoEd.3" shapeId="1048" r:id="rId6"/>
  </oleObjects>
  <tableParts count="1"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7"/>
  <dimension ref="A1:V30"/>
  <sheetViews>
    <sheetView zoomScale="75" workbookViewId="0">
      <selection activeCell="B28" sqref="B28"/>
    </sheetView>
  </sheetViews>
  <sheetFormatPr baseColWidth="10" defaultColWidth="11.42578125" defaultRowHeight="15.75"/>
  <cols>
    <col min="1" max="1" width="7.85546875" style="6" customWidth="1"/>
    <col min="2" max="2" width="10.140625" style="166" customWidth="1"/>
    <col min="3" max="3" width="24.5703125" style="8" customWidth="1"/>
    <col min="4" max="4" width="15.140625" style="9" customWidth="1"/>
    <col min="5" max="5" width="15.28515625" style="11" customWidth="1"/>
    <col min="6" max="6" width="13.5703125" style="10" customWidth="1"/>
    <col min="7" max="7" width="7" style="16" customWidth="1"/>
    <col min="8" max="8" width="6.7109375" style="16" customWidth="1"/>
    <col min="9" max="9" width="1" style="13" customWidth="1"/>
    <col min="10" max="10" width="10.28515625" style="50" customWidth="1"/>
    <col min="11" max="11" width="9.7109375" style="50" customWidth="1"/>
    <col min="12" max="12" width="5.7109375" style="50" bestFit="1" customWidth="1"/>
    <col min="13" max="13" width="8.7109375" style="50" customWidth="1"/>
    <col min="14" max="14" width="9.28515625" style="50" customWidth="1"/>
    <col min="15" max="15" width="5.7109375" style="50" bestFit="1" customWidth="1"/>
    <col min="16" max="16" width="1.28515625" style="50" customWidth="1"/>
    <col min="17" max="17" width="9.28515625" style="50" customWidth="1"/>
    <col min="18" max="18" width="9.42578125" style="50" customWidth="1"/>
    <col min="19" max="19" width="5.7109375" style="50" bestFit="1" customWidth="1"/>
    <col min="20" max="20" width="8.85546875" style="50" customWidth="1"/>
    <col min="21" max="21" width="9.42578125" style="50" customWidth="1"/>
    <col min="22" max="22" width="5.7109375" style="50" bestFit="1" customWidth="1"/>
    <col min="23" max="16384" width="11.42578125" style="7"/>
  </cols>
  <sheetData>
    <row r="1" spans="1:22" s="4" customFormat="1" ht="24.75" customHeight="1" thickBot="1">
      <c r="A1" s="17" t="s">
        <v>13</v>
      </c>
      <c r="B1" s="15" t="s">
        <v>2</v>
      </c>
      <c r="C1" s="2" t="s">
        <v>0</v>
      </c>
      <c r="D1" s="3" t="s">
        <v>1</v>
      </c>
      <c r="E1" s="3" t="s">
        <v>97</v>
      </c>
      <c r="F1" s="14" t="s">
        <v>11</v>
      </c>
      <c r="G1" s="14" t="s">
        <v>17</v>
      </c>
      <c r="H1" s="14" t="s">
        <v>18</v>
      </c>
      <c r="I1" s="12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spans="1:22" s="5" customFormat="1" ht="16.5" thickBot="1">
      <c r="A2" s="78">
        <f t="shared" ref="A2:A30" si="0">IF(B2="","",ROW()-1)</f>
        <v>1</v>
      </c>
      <c r="B2" s="163">
        <v>284</v>
      </c>
      <c r="C2" s="41" t="str">
        <f t="shared" ref="C2:C20" si="1">IF(B2="","",INDEX(NOM,MATCH($B2,Dossard,0)))</f>
        <v>JABET</v>
      </c>
      <c r="D2" s="67" t="str">
        <f t="shared" ref="D2:D20" si="2">IF(B2="","",INDEX(PRENOM,MATCH($B2,Dossard,0)))</f>
        <v>robin</v>
      </c>
      <c r="E2" s="42" t="str">
        <f t="shared" ref="E2:E20" si="3">IF(B2="","",INDEX(Classe,MATCH($B2,Dossard,0)))</f>
        <v>SCT</v>
      </c>
      <c r="F2" s="65">
        <f t="shared" ref="F2:F20" si="4">IF(B2="","",INDEX(Catégorie,MATCH($B2,Dossard,0)))</f>
        <v>35959</v>
      </c>
      <c r="G2" s="66" t="str">
        <f t="shared" ref="G2:G20" si="5">IF(B2="","",INDEX(Sexe,MATCH($B2,Dossard,0)))</f>
        <v>G</v>
      </c>
      <c r="H2" s="66" t="str">
        <f t="shared" ref="H2:H20" si="6">IF(B2="","",INDEX(Cat,MATCH($B2,Dossard,0)))</f>
        <v>CG</v>
      </c>
      <c r="I2" s="49"/>
      <c r="J2" s="103" t="str">
        <f>'Données '!R2</f>
        <v>PAEA</v>
      </c>
      <c r="K2" s="104"/>
      <c r="L2" s="105"/>
      <c r="M2" s="104"/>
      <c r="N2" s="104"/>
      <c r="O2" s="104"/>
      <c r="P2" s="104"/>
      <c r="Q2" s="103" t="str">
        <f>'Données '!R3</f>
        <v>PAPARA</v>
      </c>
      <c r="R2" s="105"/>
      <c r="S2" s="104"/>
      <c r="T2" s="104"/>
      <c r="U2" s="104"/>
      <c r="V2" s="104"/>
    </row>
    <row r="3" spans="1:22" s="5" customFormat="1" ht="16.5" thickBot="1">
      <c r="A3" s="78">
        <f t="shared" si="0"/>
        <v>2</v>
      </c>
      <c r="B3" s="163">
        <v>283</v>
      </c>
      <c r="C3" s="41" t="str">
        <f t="shared" si="1"/>
        <v>CHOLEAU</v>
      </c>
      <c r="D3" s="67" t="str">
        <f t="shared" si="2"/>
        <v>kizito</v>
      </c>
      <c r="E3" s="42" t="str">
        <f t="shared" si="3"/>
        <v>SCT</v>
      </c>
      <c r="F3" s="65">
        <f t="shared" si="4"/>
        <v>35887</v>
      </c>
      <c r="G3" s="66" t="str">
        <f t="shared" si="5"/>
        <v>G</v>
      </c>
      <c r="H3" s="66" t="str">
        <f t="shared" si="6"/>
        <v>CG</v>
      </c>
      <c r="I3" s="49"/>
      <c r="J3" s="98" t="s">
        <v>3</v>
      </c>
      <c r="K3" s="99" t="s">
        <v>111</v>
      </c>
      <c r="L3" s="100" t="s">
        <v>4</v>
      </c>
      <c r="M3" s="101" t="s">
        <v>14</v>
      </c>
      <c r="N3" s="99" t="s">
        <v>104</v>
      </c>
      <c r="O3" s="100" t="s">
        <v>4</v>
      </c>
      <c r="P3" s="102"/>
      <c r="Q3" s="98" t="s">
        <v>3</v>
      </c>
      <c r="R3" s="99" t="s">
        <v>104</v>
      </c>
      <c r="S3" s="100" t="s">
        <v>4</v>
      </c>
      <c r="T3" s="101" t="s">
        <v>14</v>
      </c>
      <c r="U3" s="99" t="s">
        <v>104</v>
      </c>
      <c r="V3" s="100" t="s">
        <v>4</v>
      </c>
    </row>
    <row r="4" spans="1:22" s="5" customFormat="1">
      <c r="A4" s="78">
        <f t="shared" si="0"/>
        <v>3</v>
      </c>
      <c r="B4" s="163">
        <v>286</v>
      </c>
      <c r="C4" s="41" t="str">
        <f t="shared" si="1"/>
        <v>FULLER</v>
      </c>
      <c r="D4" s="67" t="str">
        <f t="shared" si="2"/>
        <v>raihia</v>
      </c>
      <c r="E4" s="42" t="str">
        <f t="shared" si="3"/>
        <v>SCT</v>
      </c>
      <c r="F4" s="65">
        <f t="shared" si="4"/>
        <v>35966</v>
      </c>
      <c r="G4" s="66" t="str">
        <f t="shared" si="5"/>
        <v>G</v>
      </c>
      <c r="H4" s="66" t="str">
        <f t="shared" si="6"/>
        <v>CG</v>
      </c>
      <c r="I4" s="49"/>
      <c r="J4" s="111" t="s">
        <v>5</v>
      </c>
      <c r="K4" s="112">
        <f t="array" aca="1" ref="K4" ca="1">IFERROR(INDEX(B$2:B$175,SMALL(IF((E$2:E$175=J$2),ROW(INDIRECT("1:"&amp;ROWS(B$2:B$175)))),ROWS($4:4))),"")</f>
        <v>544</v>
      </c>
      <c r="L4" s="113">
        <f ca="1">IFERROR(INDEX(A$2:A$175,MATCH(K4,B$2:B$175,0)),1000)</f>
        <v>13</v>
      </c>
      <c r="M4" s="114" t="s">
        <v>5</v>
      </c>
      <c r="N4" s="115" t="str">
        <f t="array" aca="1" ref="N4" ca="1">IFERROR(INDEX(B$2:B$175,SMALL(IF((E$2:E$175=J$2),ROW(INDIRECT("1:"&amp;ROWS(B$2:B$175)))),ROWS($4:9))),"")</f>
        <v/>
      </c>
      <c r="O4" s="113">
        <f ca="1">IFERROR(INDEX(A$2:A$175,MATCH(N4,B$2:B$175,0)),1000)</f>
        <v>1000</v>
      </c>
      <c r="P4" s="110"/>
      <c r="Q4" s="111" t="s">
        <v>5</v>
      </c>
      <c r="R4" s="112">
        <f t="array" aca="1" ref="R4" ca="1">IFERROR(INDEX(B$2:B$177,SMALL(IF((E$2:E$177=Q$2),ROW(INDIRECT("1:"&amp;ROWS(B$2:B$175)))),ROWS($4:4))),"")</f>
        <v>448</v>
      </c>
      <c r="S4" s="113">
        <f ca="1">IFERROR(INDEX(A$2:A$177,MATCH(R4,B$2:B$177,0)),1000)</f>
        <v>4</v>
      </c>
      <c r="T4" s="114" t="s">
        <v>5</v>
      </c>
      <c r="U4" s="112" t="str">
        <f t="array" aca="1" ref="U4" ca="1">IFERROR(INDEX(B$2:B$175,SMALL(IF((E$2:E$175=Q$2),ROW(INDIRECT("1:"&amp;ROWS(B$2:B$175)))),ROWS($4:9))),"")</f>
        <v/>
      </c>
      <c r="V4" s="113">
        <f ca="1">IFERROR(INDEX(A$2:A$177,MATCH(U4,B$2:B$177,0)),1000)</f>
        <v>1000</v>
      </c>
    </row>
    <row r="5" spans="1:22" s="5" customFormat="1">
      <c r="A5" s="78">
        <f t="shared" si="0"/>
        <v>4</v>
      </c>
      <c r="B5" s="163">
        <v>448</v>
      </c>
      <c r="C5" s="41" t="str">
        <f t="shared" si="1"/>
        <v>MARCANTONI</v>
      </c>
      <c r="D5" s="67" t="str">
        <f t="shared" si="2"/>
        <v>TAMAOA STEVEN</v>
      </c>
      <c r="E5" s="42" t="str">
        <f t="shared" si="3"/>
        <v>PAPARA</v>
      </c>
      <c r="F5" s="65">
        <f t="shared" si="4"/>
        <v>36107</v>
      </c>
      <c r="G5" s="66" t="str">
        <f t="shared" si="5"/>
        <v>G</v>
      </c>
      <c r="H5" s="66" t="str">
        <f t="shared" si="6"/>
        <v>CG</v>
      </c>
      <c r="I5" s="49"/>
      <c r="J5" s="116" t="s">
        <v>6</v>
      </c>
      <c r="K5" s="117">
        <f t="array" aca="1" ref="K5" ca="1">IFERROR(INDEX(B$2:B$175,SMALL(IF((E$2:E$175=J$2),ROW(INDIRECT("1:"&amp;ROWS(B$2:B$175)))),ROWS($4:5))),"")</f>
        <v>543</v>
      </c>
      <c r="L5" s="118">
        <f ca="1">IFERROR(INDEX(A$2:A$175,MATCH(K5,B$2:B$175,0)),1000)</f>
        <v>23</v>
      </c>
      <c r="M5" s="119" t="s">
        <v>6</v>
      </c>
      <c r="N5" s="115" t="str">
        <f t="array" aca="1" ref="N5" ca="1">IFERROR(INDEX(B$2:B$175,SMALL(IF((E$2:E$175=J$2),ROW(INDIRECT("1:"&amp;ROWS(B$2:B$175)))),ROWS($4:10))),"")</f>
        <v/>
      </c>
      <c r="O5" s="118">
        <f ca="1">IFERROR(INDEX(A$2:A$175,MATCH(N5,B$2:B$175,0)),1000)</f>
        <v>1000</v>
      </c>
      <c r="P5" s="110"/>
      <c r="Q5" s="116" t="s">
        <v>6</v>
      </c>
      <c r="R5" s="112">
        <f t="array" aca="1" ref="R5" ca="1">IFERROR(INDEX(B$2:B$177,SMALL(IF((E$2:E$177=Q$2),ROW(INDIRECT("1:"&amp;ROWS(B$2:B$175)))),ROWS($4:5))),"")</f>
        <v>445</v>
      </c>
      <c r="S5" s="118">
        <f ca="1">IFERROR(INDEX(A$2:A$177,MATCH(R5,B$2:B$177,0)),1000)</f>
        <v>7</v>
      </c>
      <c r="T5" s="119" t="s">
        <v>6</v>
      </c>
      <c r="U5" s="112" t="str">
        <f t="array" aca="1" ref="U5" ca="1">IFERROR(INDEX(B$2:B$175,SMALL(IF((E$2:E$175=Q$2),ROW(INDIRECT("1:"&amp;ROWS(B$2:B$175)))),ROWS($4:10))),"")</f>
        <v/>
      </c>
      <c r="V5" s="118">
        <f ca="1">IFERROR(INDEX(A$2:A$177,MATCH(U5,B$2:B$177,0)),1000)</f>
        <v>1000</v>
      </c>
    </row>
    <row r="6" spans="1:22" s="5" customFormat="1">
      <c r="A6" s="78">
        <f t="shared" si="0"/>
        <v>5</v>
      </c>
      <c r="B6" s="163">
        <v>398</v>
      </c>
      <c r="C6" s="41" t="str">
        <f t="shared" si="1"/>
        <v>MAURIRERE</v>
      </c>
      <c r="D6" s="67" t="str">
        <f t="shared" si="2"/>
        <v>PATRICK</v>
      </c>
      <c r="E6" s="42" t="str">
        <f t="shared" si="3"/>
        <v>TARAVAO</v>
      </c>
      <c r="F6" s="65">
        <f t="shared" si="4"/>
        <v>36258</v>
      </c>
      <c r="G6" s="66" t="str">
        <f t="shared" si="5"/>
        <v>G</v>
      </c>
      <c r="H6" s="66" t="str">
        <f t="shared" si="6"/>
        <v>CG</v>
      </c>
      <c r="I6" s="49"/>
      <c r="J6" s="116" t="s">
        <v>7</v>
      </c>
      <c r="K6" s="117">
        <f t="array" aca="1" ref="K6" ca="1">IFERROR(INDEX(B$2:B$175,SMALL(IF((E$2:E$175=J$2),ROW(INDIRECT("1:"&amp;ROWS(B$2:B$175)))),ROWS($4:6))),"")</f>
        <v>545</v>
      </c>
      <c r="L6" s="118">
        <f ca="1">IFERROR(INDEX(A$2:A$175,MATCH(K6,B$2:B$175,0)),1000)</f>
        <v>26</v>
      </c>
      <c r="M6" s="119" t="s">
        <v>7</v>
      </c>
      <c r="N6" s="115" t="str">
        <f t="array" aca="1" ref="N6" ca="1">IFERROR(INDEX(B$2:B$175,SMALL(IF((E$2:E$175=J$2),ROW(INDIRECT("1:"&amp;ROWS(B$2:B$175)))),ROWS($4:11))),"")</f>
        <v/>
      </c>
      <c r="O6" s="118">
        <f ca="1">IFERROR(INDEX(A$2:A$175,MATCH(N6,B$2:B$175,0)),1000)</f>
        <v>1000</v>
      </c>
      <c r="P6" s="110"/>
      <c r="Q6" s="116" t="s">
        <v>7</v>
      </c>
      <c r="R6" s="112">
        <f t="array" aca="1" ref="R6" ca="1">IFERROR(INDEX(B$2:B$177,SMALL(IF((E$2:E$177=Q$2),ROW(INDIRECT("1:"&amp;ROWS(B$2:B$175)))),ROWS($4:6))),"")</f>
        <v>449</v>
      </c>
      <c r="S6" s="118">
        <f ca="1">IFERROR(INDEX(A$2:A$177,MATCH(R6,B$2:B$177,0)),1000)</f>
        <v>19</v>
      </c>
      <c r="T6" s="119" t="s">
        <v>7</v>
      </c>
      <c r="U6" s="112" t="str">
        <f t="array" aca="1" ref="U6" ca="1">IFERROR(INDEX(B$2:B$175,SMALL(IF((E$2:E$175=Q$2),ROW(INDIRECT("1:"&amp;ROWS(B$2:B$175)))),ROWS($4:11))),"")</f>
        <v/>
      </c>
      <c r="V6" s="118">
        <f ca="1">IFERROR(INDEX(A$2:A$177,MATCH(U6,B$2:B$177,0)),1000)</f>
        <v>1000</v>
      </c>
    </row>
    <row r="7" spans="1:22" s="5" customFormat="1">
      <c r="A7" s="78">
        <f t="shared" si="0"/>
        <v>6</v>
      </c>
      <c r="B7" s="163">
        <v>285</v>
      </c>
      <c r="C7" s="41" t="str">
        <f t="shared" si="1"/>
        <v>TERIITEHAU</v>
      </c>
      <c r="D7" s="67" t="str">
        <f t="shared" si="2"/>
        <v>kevin</v>
      </c>
      <c r="E7" s="42" t="str">
        <f t="shared" si="3"/>
        <v>SCT</v>
      </c>
      <c r="F7" s="65">
        <f t="shared" si="4"/>
        <v>35847</v>
      </c>
      <c r="G7" s="66" t="str">
        <f t="shared" si="5"/>
        <v>G</v>
      </c>
      <c r="H7" s="66" t="str">
        <f t="shared" si="6"/>
        <v>CG</v>
      </c>
      <c r="I7" s="49"/>
      <c r="J7" s="116" t="s">
        <v>8</v>
      </c>
      <c r="K7" s="117" t="str">
        <f t="array" aca="1" ref="K7" ca="1">IFERROR(INDEX(B$2:B$175,SMALL(IF((E$2:E$175=J$2),ROW(INDIRECT("1:"&amp;ROWS(B$2:B$175)))),ROWS($4:7))),"")</f>
        <v/>
      </c>
      <c r="L7" s="118">
        <f ca="1">IFERROR(INDEX(A$2:A$175,MATCH(K7,B$2:B$175,0)),1000)</f>
        <v>1000</v>
      </c>
      <c r="M7" s="119" t="s">
        <v>8</v>
      </c>
      <c r="N7" s="115" t="str">
        <f t="array" aca="1" ref="N7" ca="1">IFERROR(INDEX(B$2:B$175,SMALL(IF((E$2:E$175=J$2),ROW(INDIRECT("1:"&amp;ROWS(B$2:B$175)))),ROWS($4:12))),"")</f>
        <v/>
      </c>
      <c r="O7" s="118">
        <f ca="1">IFERROR(INDEX(A$2:A$175,MATCH(N7,B$2:B$175,0)),1000)</f>
        <v>1000</v>
      </c>
      <c r="P7" s="110"/>
      <c r="Q7" s="116" t="s">
        <v>8</v>
      </c>
      <c r="R7" s="112" t="str">
        <f t="array" aca="1" ref="R7" ca="1">IFERROR(INDEX(B$2:B$177,SMALL(IF((E$2:E$177=Q$2),ROW(INDIRECT("1:"&amp;ROWS(B$2:B$175)))),ROWS($4:7))),"")</f>
        <v/>
      </c>
      <c r="S7" s="118">
        <f ca="1">IFERROR(INDEX(A$2:A$177,MATCH(R7,B$2:B$177,0)),1000)</f>
        <v>1000</v>
      </c>
      <c r="T7" s="119" t="s">
        <v>8</v>
      </c>
      <c r="U7" s="112" t="str">
        <f t="array" aca="1" ref="U7" ca="1">IFERROR(INDEX(B$2:B$175,SMALL(IF((E$2:E$175=Q$2),ROW(INDIRECT("1:"&amp;ROWS(B$2:B$175)))),ROWS($4:12))),"")</f>
        <v/>
      </c>
      <c r="V7" s="118">
        <f ca="1">IFERROR(INDEX(A$2:A$177,MATCH(U7,B$2:B$177,0)),1000)</f>
        <v>1000</v>
      </c>
    </row>
    <row r="8" spans="1:22" s="5" customFormat="1" ht="16.5" thickBot="1">
      <c r="A8" s="78">
        <f t="shared" si="0"/>
        <v>7</v>
      </c>
      <c r="B8" s="163">
        <v>445</v>
      </c>
      <c r="C8" s="41" t="str">
        <f t="shared" si="1"/>
        <v>BERNARDINO</v>
      </c>
      <c r="D8" s="67" t="str">
        <f t="shared" si="2"/>
        <v>BRYAN MATOARII ARAVA, MIC</v>
      </c>
      <c r="E8" s="42" t="str">
        <f t="shared" si="3"/>
        <v>PAPARA</v>
      </c>
      <c r="F8" s="65">
        <f t="shared" si="4"/>
        <v>36502</v>
      </c>
      <c r="G8" s="66" t="str">
        <f t="shared" si="5"/>
        <v>G</v>
      </c>
      <c r="H8" s="66" t="str">
        <f t="shared" si="6"/>
        <v>CG</v>
      </c>
      <c r="I8" s="49"/>
      <c r="J8" s="120" t="s">
        <v>9</v>
      </c>
      <c r="K8" s="121" t="str">
        <f t="array" aca="1" ref="K8" ca="1">IFERROR(INDEX(B$2:B$175,SMALL(IF((E$2:E$175=J$2),ROW(INDIRECT("1:"&amp;ROWS(B$2:B$175)))),ROWS($4:8))),"")</f>
        <v/>
      </c>
      <c r="L8" s="122">
        <f ca="1">IFERROR(INDEX(A$2:A$175,MATCH(K8,B$2:B$175,0)),1000)</f>
        <v>1000</v>
      </c>
      <c r="M8" s="123" t="s">
        <v>9</v>
      </c>
      <c r="N8" s="115" t="str">
        <f t="array" aca="1" ref="N8" ca="1">IFERROR(INDEX(B$2:B$175,SMALL(IF((E$2:E$175=J$2),ROW(INDIRECT("1:"&amp;ROWS(B$2:B$175)))),ROWS($4:13))),"")</f>
        <v/>
      </c>
      <c r="O8" s="122">
        <f ca="1">IFERROR(INDEX(A$2:A$175,MATCH(N8,B$2:B$175,0)),1000)</f>
        <v>1000</v>
      </c>
      <c r="P8" s="110"/>
      <c r="Q8" s="120" t="s">
        <v>9</v>
      </c>
      <c r="R8" s="112" t="str">
        <f t="array" aca="1" ref="R8" ca="1">IFERROR(INDEX(B$2:B$177,SMALL(IF((E$2:E$177=Q$2),ROW(INDIRECT("1:"&amp;ROWS(B$2:B$175)))),ROWS($4:8))),"")</f>
        <v/>
      </c>
      <c r="S8" s="122">
        <f ca="1">IFERROR(INDEX(A$2:A$177,MATCH(R8,B$2:B$177,0)),1000)</f>
        <v>1000</v>
      </c>
      <c r="T8" s="123" t="s">
        <v>9</v>
      </c>
      <c r="U8" s="112" t="str">
        <f t="array" aca="1" ref="U8" ca="1">IFERROR(INDEX(B$2:B$175,SMALL(IF((E$2:E$175=Q$2),ROW(INDIRECT("1:"&amp;ROWS(B$2:B$175)))),ROWS($4:13))),"")</f>
        <v/>
      </c>
      <c r="V8" s="122">
        <f ca="1">IFERROR(INDEX(A$2:A$177,MATCH(U8,B$2:B$177,0)),1000)</f>
        <v>1000</v>
      </c>
    </row>
    <row r="9" spans="1:22" s="5" customFormat="1" ht="16.5" thickBot="1">
      <c r="A9" s="78">
        <f t="shared" si="0"/>
        <v>8</v>
      </c>
      <c r="B9" s="163">
        <v>395</v>
      </c>
      <c r="C9" s="41" t="str">
        <f t="shared" si="1"/>
        <v>NATIKI</v>
      </c>
      <c r="D9" s="67" t="str">
        <f t="shared" si="2"/>
        <v>TERAA</v>
      </c>
      <c r="E9" s="42" t="str">
        <f t="shared" si="3"/>
        <v>TARAVAO</v>
      </c>
      <c r="F9" s="65">
        <f t="shared" si="4"/>
        <v>36447</v>
      </c>
      <c r="G9" s="66" t="str">
        <f t="shared" si="5"/>
        <v>G</v>
      </c>
      <c r="H9" s="66" t="str">
        <f t="shared" si="6"/>
        <v>CG</v>
      </c>
      <c r="I9" s="49"/>
      <c r="J9" s="354" t="s">
        <v>10</v>
      </c>
      <c r="K9" s="355"/>
      <c r="L9" s="108">
        <f ca="1">SUM(L4:L8)</f>
        <v>2062</v>
      </c>
      <c r="M9" s="106" t="s">
        <v>10</v>
      </c>
      <c r="N9" s="107"/>
      <c r="O9" s="108">
        <f ca="1">SUM(O4:O8)</f>
        <v>5000</v>
      </c>
      <c r="P9" s="110"/>
      <c r="Q9" s="354" t="s">
        <v>10</v>
      </c>
      <c r="R9" s="355"/>
      <c r="S9" s="108">
        <f ca="1">SUM(S4:S8)</f>
        <v>2030</v>
      </c>
      <c r="T9" s="354" t="s">
        <v>10</v>
      </c>
      <c r="U9" s="355"/>
      <c r="V9" s="108">
        <f ca="1">SUM(V4:V8)</f>
        <v>5000</v>
      </c>
    </row>
    <row r="10" spans="1:22" s="5" customFormat="1">
      <c r="A10" s="78">
        <f t="shared" si="0"/>
        <v>9</v>
      </c>
      <c r="B10" s="163">
        <v>131</v>
      </c>
      <c r="C10" s="41" t="str">
        <f t="shared" si="1"/>
        <v>TOOMARU</v>
      </c>
      <c r="D10" s="67" t="str">
        <f t="shared" si="2"/>
        <v>Louis</v>
      </c>
      <c r="E10" s="42" t="str">
        <f t="shared" si="3"/>
        <v>HITIA'A</v>
      </c>
      <c r="F10" s="65">
        <f t="shared" si="4"/>
        <v>36292</v>
      </c>
      <c r="G10" s="66" t="str">
        <f t="shared" si="5"/>
        <v>G</v>
      </c>
      <c r="H10" s="66" t="str">
        <f t="shared" si="6"/>
        <v>CG</v>
      </c>
      <c r="I10" s="49"/>
      <c r="J10" s="124"/>
      <c r="K10" s="104"/>
      <c r="L10" s="124"/>
      <c r="M10" s="104"/>
      <c r="N10" s="104"/>
      <c r="O10" s="104"/>
      <c r="P10" s="104"/>
      <c r="Q10" s="124"/>
      <c r="R10" s="124"/>
      <c r="S10" s="124"/>
      <c r="T10" s="124"/>
      <c r="U10" s="124"/>
      <c r="V10" s="124"/>
    </row>
    <row r="11" spans="1:22" s="5" customFormat="1" ht="16.5" thickBot="1">
      <c r="A11" s="78">
        <f t="shared" si="0"/>
        <v>10</v>
      </c>
      <c r="B11" s="163">
        <v>116</v>
      </c>
      <c r="C11" s="41" t="str">
        <f t="shared" si="1"/>
        <v>PATU</v>
      </c>
      <c r="D11" s="67" t="str">
        <f t="shared" si="2"/>
        <v>Raiarii</v>
      </c>
      <c r="E11" s="42" t="str">
        <f t="shared" si="3"/>
        <v>HITIA'A</v>
      </c>
      <c r="F11" s="65">
        <f t="shared" si="4"/>
        <v>36316</v>
      </c>
      <c r="G11" s="66" t="str">
        <f t="shared" si="5"/>
        <v>G</v>
      </c>
      <c r="H11" s="66" t="str">
        <f t="shared" si="6"/>
        <v>CG</v>
      </c>
      <c r="I11" s="49"/>
      <c r="J11" s="124"/>
      <c r="K11" s="124"/>
      <c r="L11" s="124"/>
      <c r="M11" s="124"/>
      <c r="N11" s="124"/>
      <c r="O11" s="124"/>
      <c r="P11" s="104"/>
      <c r="Q11" s="110"/>
      <c r="R11" s="110"/>
      <c r="S11" s="110"/>
      <c r="T11" s="110"/>
      <c r="U11" s="110"/>
      <c r="V11" s="110"/>
    </row>
    <row r="12" spans="1:22" s="5" customFormat="1" ht="16.5" thickBot="1">
      <c r="A12" s="78">
        <f t="shared" si="0"/>
        <v>11</v>
      </c>
      <c r="B12" s="163">
        <v>288</v>
      </c>
      <c r="C12" s="41" t="str">
        <f t="shared" si="1"/>
        <v>POAREU</v>
      </c>
      <c r="D12" s="67" t="str">
        <f t="shared" si="2"/>
        <v>William</v>
      </c>
      <c r="E12" s="42" t="str">
        <f t="shared" si="3"/>
        <v>SCT</v>
      </c>
      <c r="F12" s="65">
        <f t="shared" si="4"/>
        <v>36341</v>
      </c>
      <c r="G12" s="66" t="str">
        <f t="shared" si="5"/>
        <v>G</v>
      </c>
      <c r="H12" s="66" t="str">
        <f t="shared" si="6"/>
        <v>CG</v>
      </c>
      <c r="I12" s="49"/>
      <c r="J12" s="103" t="str">
        <f>'Données '!R5</f>
        <v>TARAVAO</v>
      </c>
      <c r="K12" s="104"/>
      <c r="L12" s="105"/>
      <c r="M12" s="104"/>
      <c r="N12" s="104"/>
      <c r="O12" s="104"/>
      <c r="P12" s="104"/>
      <c r="Q12" s="103" t="str">
        <f>'Données '!R4</f>
        <v>SCT</v>
      </c>
      <c r="R12" s="104"/>
      <c r="S12" s="104"/>
      <c r="T12" s="104"/>
      <c r="U12" s="104"/>
      <c r="V12" s="104"/>
    </row>
    <row r="13" spans="1:22" s="5" customFormat="1" ht="16.5" thickBot="1">
      <c r="A13" s="78">
        <f t="shared" si="0"/>
        <v>12</v>
      </c>
      <c r="B13" s="163">
        <v>293</v>
      </c>
      <c r="C13" s="41" t="str">
        <f t="shared" si="1"/>
        <v>MAYARD</v>
      </c>
      <c r="D13" s="67" t="str">
        <f t="shared" si="2"/>
        <v>gaël</v>
      </c>
      <c r="E13" s="42" t="str">
        <f t="shared" si="3"/>
        <v>SCT</v>
      </c>
      <c r="F13" s="65">
        <f t="shared" si="4"/>
        <v>35423</v>
      </c>
      <c r="G13" s="66" t="str">
        <f t="shared" si="5"/>
        <v>G</v>
      </c>
      <c r="H13" s="66" t="str">
        <f t="shared" si="6"/>
        <v>JG</v>
      </c>
      <c r="I13" s="49"/>
      <c r="J13" s="98" t="s">
        <v>3</v>
      </c>
      <c r="K13" s="99" t="s">
        <v>104</v>
      </c>
      <c r="L13" s="100" t="s">
        <v>4</v>
      </c>
      <c r="M13" s="101" t="s">
        <v>14</v>
      </c>
      <c r="N13" s="99" t="s">
        <v>104</v>
      </c>
      <c r="O13" s="100" t="s">
        <v>4</v>
      </c>
      <c r="P13" s="102"/>
      <c r="Q13" s="98" t="s">
        <v>3</v>
      </c>
      <c r="R13" s="99" t="s">
        <v>104</v>
      </c>
      <c r="S13" s="100" t="s">
        <v>4</v>
      </c>
      <c r="T13" s="101" t="s">
        <v>14</v>
      </c>
      <c r="U13" s="99" t="s">
        <v>104</v>
      </c>
      <c r="V13" s="100" t="s">
        <v>4</v>
      </c>
    </row>
    <row r="14" spans="1:22" s="5" customFormat="1">
      <c r="A14" s="78">
        <f t="shared" si="0"/>
        <v>13</v>
      </c>
      <c r="B14" s="163">
        <v>544</v>
      </c>
      <c r="C14" s="41" t="str">
        <f t="shared" si="1"/>
        <v>HAUATA</v>
      </c>
      <c r="D14" s="67" t="str">
        <f t="shared" si="2"/>
        <v>Teraimarama</v>
      </c>
      <c r="E14" s="42" t="str">
        <f t="shared" si="3"/>
        <v>PAEA</v>
      </c>
      <c r="F14" s="65">
        <f t="shared" si="4"/>
        <v>36312</v>
      </c>
      <c r="G14" s="66" t="str">
        <f t="shared" si="5"/>
        <v>G</v>
      </c>
      <c r="H14" s="66" t="str">
        <f t="shared" si="6"/>
        <v>CG</v>
      </c>
      <c r="I14" s="49"/>
      <c r="J14" s="111" t="s">
        <v>5</v>
      </c>
      <c r="K14" s="112">
        <f t="array" aca="1" ref="K14" ca="1">IFERROR(INDEX(B$2:B$175,SMALL(IF((E$2:E$175=J$12),ROW(INDIRECT("1:"&amp;ROWS(B$2:B$175)))),ROWS($14:14))),"")</f>
        <v>398</v>
      </c>
      <c r="L14" s="113">
        <f ca="1">IFERROR(INDEX(A$2:A$175,MATCH(K14,B$2:B$175,0)),1000)</f>
        <v>5</v>
      </c>
      <c r="M14" s="114" t="s">
        <v>5</v>
      </c>
      <c r="N14" s="115" t="str">
        <f t="array" aca="1" ref="N14" ca="1">IFERROR(INDEX(B$2:B$175,SMALL(IF((E$2:E$175=J$12),ROW(INDIRECT("1:"&amp;ROWS(B$2:B$175)))),ROWS($14:19))),"")</f>
        <v/>
      </c>
      <c r="O14" s="113">
        <f ca="1">IFERROR(INDEX(A$2:A$175,MATCH(N14,B$2:B$175,0)),1000)</f>
        <v>1000</v>
      </c>
      <c r="P14" s="110"/>
      <c r="Q14" s="111" t="s">
        <v>5</v>
      </c>
      <c r="R14" s="112">
        <f t="array" aca="1" ref="R14" ca="1">IFERROR(INDEX(B$2:B$175,SMALL(IF((E$2:E$175=Q$12),ROW(INDIRECT("1:"&amp;ROWS(B$2:B$175)))),ROWS($14:14))),"")</f>
        <v>284</v>
      </c>
      <c r="S14" s="113">
        <f ca="1">IFERROR(INDEX(A$2:A$175,MATCH(R14,B$2:B$175,0)),1000)</f>
        <v>1</v>
      </c>
      <c r="T14" s="114" t="s">
        <v>5</v>
      </c>
      <c r="U14" s="112">
        <f t="array" aca="1" ref="U14" ca="1">IFERROR(INDEX(B$2:B$175,SMALL(IF((E$2:E$175=Q$12),ROW(INDIRECT("1:"&amp;ROWS(B$2:B$175)))),ROWS($14:19))),"")</f>
        <v>293</v>
      </c>
      <c r="V14" s="113">
        <f ca="1">IFERROR(INDEX(A$2:A$175,MATCH(U14,B$2:B$175,0)),1000)</f>
        <v>12</v>
      </c>
    </row>
    <row r="15" spans="1:22" s="5" customFormat="1">
      <c r="A15" s="78">
        <f t="shared" si="0"/>
        <v>14</v>
      </c>
      <c r="B15" s="163">
        <v>289</v>
      </c>
      <c r="C15" s="41" t="str">
        <f t="shared" si="1"/>
        <v>FAATEREHIA</v>
      </c>
      <c r="D15" s="67" t="str">
        <f t="shared" si="2"/>
        <v>kainoa</v>
      </c>
      <c r="E15" s="42" t="str">
        <f t="shared" si="3"/>
        <v>SCT</v>
      </c>
      <c r="F15" s="65">
        <f t="shared" si="4"/>
        <v>35814</v>
      </c>
      <c r="G15" s="66" t="str">
        <f t="shared" si="5"/>
        <v>G</v>
      </c>
      <c r="H15" s="66" t="str">
        <f t="shared" si="6"/>
        <v>CG</v>
      </c>
      <c r="I15" s="49"/>
      <c r="J15" s="116" t="s">
        <v>6</v>
      </c>
      <c r="K15" s="117">
        <f t="array" aca="1" ref="K15" ca="1">IFERROR(INDEX(B$2:B$175,SMALL(IF((E$2:E$175=J$12),ROW(INDIRECT("1:"&amp;ROWS(B$2:B$175)))),ROWS($14:15))),"")</f>
        <v>395</v>
      </c>
      <c r="L15" s="118">
        <f ca="1">IFERROR(INDEX(A$2:A$175,MATCH(K15,B$2:B$175,0)),1000)</f>
        <v>8</v>
      </c>
      <c r="M15" s="119" t="s">
        <v>6</v>
      </c>
      <c r="N15" s="115" t="str">
        <f t="array" aca="1" ref="N15" ca="1">IFERROR(INDEX(B$2:B$175,SMALL(IF((E$2:E$175=J$12),ROW(INDIRECT("1:"&amp;ROWS(B$2:B$175)))),ROWS($14:20))),"")</f>
        <v/>
      </c>
      <c r="O15" s="118">
        <f ca="1">IFERROR(INDEX(A$2:A$175,MATCH(N15,B$2:B$175,0)),1000)</f>
        <v>1000</v>
      </c>
      <c r="P15" s="110"/>
      <c r="Q15" s="116" t="s">
        <v>6</v>
      </c>
      <c r="R15" s="112">
        <f t="array" aca="1" ref="R15" ca="1">IFERROR(INDEX(B$2:B$175,SMALL(IF((E$2:E$175=Q$12),ROW(INDIRECT("1:"&amp;ROWS(B$2:B$175)))),ROWS($14:15))),"")</f>
        <v>283</v>
      </c>
      <c r="S15" s="118">
        <f ca="1">IFERROR(INDEX(A$2:A$175,MATCH(R15,B$2:B$175,0)),1000)</f>
        <v>2</v>
      </c>
      <c r="T15" s="119" t="s">
        <v>6</v>
      </c>
      <c r="U15" s="112">
        <f t="array" aca="1" ref="U15" ca="1">IFERROR(INDEX(B$2:B$175,SMALL(IF((E$2:E$175=Q$12),ROW(INDIRECT("1:"&amp;ROWS(B$2:B$175)))),ROWS($14:20))),"")</f>
        <v>289</v>
      </c>
      <c r="V15" s="118">
        <f ca="1">IFERROR(INDEX(A$2:A$175,MATCH(U15,B$2:B$175,0)),1000)</f>
        <v>14</v>
      </c>
    </row>
    <row r="16" spans="1:22" s="5" customFormat="1">
      <c r="A16" s="78">
        <f t="shared" si="0"/>
        <v>15</v>
      </c>
      <c r="B16" s="163">
        <v>119</v>
      </c>
      <c r="C16" s="41" t="str">
        <f t="shared" si="1"/>
        <v>TANI</v>
      </c>
      <c r="D16" s="67" t="str">
        <f t="shared" si="2"/>
        <v>Heifara</v>
      </c>
      <c r="E16" s="42" t="str">
        <f t="shared" si="3"/>
        <v>HITIA'A</v>
      </c>
      <c r="F16" s="65">
        <f t="shared" si="4"/>
        <v>36392</v>
      </c>
      <c r="G16" s="66" t="str">
        <f t="shared" si="5"/>
        <v>G</v>
      </c>
      <c r="H16" s="66" t="str">
        <f t="shared" si="6"/>
        <v>CG</v>
      </c>
      <c r="I16" s="49"/>
      <c r="J16" s="116" t="s">
        <v>7</v>
      </c>
      <c r="K16" s="117">
        <f t="array" aca="1" ref="K16" ca="1">IFERROR(INDEX(B$2:B$175,SMALL(IF((E$2:E$175=J$12),ROW(INDIRECT("1:"&amp;ROWS(B$2:B$175)))),ROWS($14:16))),"")</f>
        <v>397</v>
      </c>
      <c r="L16" s="118">
        <f ca="1">IFERROR(INDEX(A$2:A$175,MATCH(K16,B$2:B$175,0)),1000)</f>
        <v>17</v>
      </c>
      <c r="M16" s="119" t="s">
        <v>7</v>
      </c>
      <c r="N16" s="115" t="str">
        <f t="array" aca="1" ref="N16" ca="1">IFERROR(INDEX(B$2:B$175,SMALL(IF((E$2:E$175=J$12),ROW(INDIRECT("1:"&amp;ROWS(B$2:B$175)))),ROWS($14:21))),"")</f>
        <v/>
      </c>
      <c r="O16" s="118">
        <f ca="1">IFERROR(INDEX(A$2:A$175,MATCH(N16,B$2:B$175,0)),1000)</f>
        <v>1000</v>
      </c>
      <c r="P16" s="110"/>
      <c r="Q16" s="116" t="s">
        <v>7</v>
      </c>
      <c r="R16" s="112">
        <f t="array" aca="1" ref="R16" ca="1">IFERROR(INDEX(B$2:B$175,SMALL(IF((E$2:E$175=Q$12),ROW(INDIRECT("1:"&amp;ROWS(B$2:B$175)))),ROWS($14:16))),"")</f>
        <v>286</v>
      </c>
      <c r="S16" s="118">
        <f ca="1">IFERROR(INDEX(A$2:A$175,MATCH(R16,B$2:B$175,0)),1000)</f>
        <v>3</v>
      </c>
      <c r="T16" s="119" t="s">
        <v>7</v>
      </c>
      <c r="U16" s="112">
        <f t="array" aca="1" ref="U16" ca="1">IFERROR(INDEX(B$2:B$175,SMALL(IF((E$2:E$175=Q$12),ROW(INDIRECT("1:"&amp;ROWS(B$2:B$175)))),ROWS($14:21))),"")</f>
        <v>290</v>
      </c>
      <c r="V16" s="118">
        <f ca="1">IFERROR(INDEX(A$2:A$175,MATCH(U16,B$2:B$175,0)),1000)</f>
        <v>16</v>
      </c>
    </row>
    <row r="17" spans="1:22" s="5" customFormat="1">
      <c r="A17" s="78">
        <f t="shared" si="0"/>
        <v>16</v>
      </c>
      <c r="B17" s="163">
        <v>290</v>
      </c>
      <c r="C17" s="41" t="str">
        <f t="shared" si="1"/>
        <v>TEPAKO</v>
      </c>
      <c r="D17" s="67" t="str">
        <f t="shared" si="2"/>
        <v>tunui</v>
      </c>
      <c r="E17" s="42" t="str">
        <f t="shared" si="3"/>
        <v>SCT</v>
      </c>
      <c r="F17" s="65">
        <f t="shared" si="4"/>
        <v>35993</v>
      </c>
      <c r="G17" s="66" t="str">
        <f t="shared" si="5"/>
        <v>G</v>
      </c>
      <c r="H17" s="66" t="str">
        <f t="shared" si="6"/>
        <v>CG</v>
      </c>
      <c r="I17" s="49"/>
      <c r="J17" s="116" t="s">
        <v>8</v>
      </c>
      <c r="K17" s="117" t="str">
        <f t="array" aca="1" ref="K17" ca="1">IFERROR(INDEX(B$2:B$175,SMALL(IF((E$2:E$175=J$12),ROW(INDIRECT("1:"&amp;ROWS(B$2:B$175)))),ROWS($14:17))),"")</f>
        <v/>
      </c>
      <c r="L17" s="118">
        <f ca="1">IFERROR(INDEX(A$2:A$175,MATCH(K17,B$2:B$175,0)),1000)</f>
        <v>1000</v>
      </c>
      <c r="M17" s="119" t="s">
        <v>8</v>
      </c>
      <c r="N17" s="115" t="str">
        <f t="array" aca="1" ref="N17" ca="1">IFERROR(INDEX(B$2:B$175,SMALL(IF((E$2:E$175=J$12),ROW(INDIRECT("1:"&amp;ROWS(B$2:B$175)))),ROWS($14:22))),"")</f>
        <v/>
      </c>
      <c r="O17" s="118">
        <f ca="1">IFERROR(INDEX(A$2:A$175,MATCH(N17,B$2:B$175,0)),1000)</f>
        <v>1000</v>
      </c>
      <c r="P17" s="110"/>
      <c r="Q17" s="116" t="s">
        <v>8</v>
      </c>
      <c r="R17" s="112">
        <f t="array" aca="1" ref="R17" ca="1">IFERROR(INDEX(B$2:B$175,SMALL(IF((E$2:E$175=Q$12),ROW(INDIRECT("1:"&amp;ROWS(B$2:B$175)))),ROWS($14:17))),"")</f>
        <v>285</v>
      </c>
      <c r="S17" s="118">
        <f ca="1">IFERROR(INDEX(A$2:A$175,MATCH(R17,B$2:B$175,0)),1000)</f>
        <v>6</v>
      </c>
      <c r="T17" s="119" t="s">
        <v>8</v>
      </c>
      <c r="U17" s="112">
        <f t="array" aca="1" ref="U17" ca="1">IFERROR(INDEX(B$2:B$175,SMALL(IF((E$2:E$175=Q$12),ROW(INDIRECT("1:"&amp;ROWS(B$2:B$175)))),ROWS($14:22))),"")</f>
        <v>296</v>
      </c>
      <c r="V17" s="118">
        <f ca="1">IFERROR(INDEX(A$2:A$175,MATCH(U17,B$2:B$175,0)),1000)</f>
        <v>21</v>
      </c>
    </row>
    <row r="18" spans="1:22" s="5" customFormat="1" ht="16.5" thickBot="1">
      <c r="A18" s="78">
        <f t="shared" si="0"/>
        <v>17</v>
      </c>
      <c r="B18" s="163">
        <v>397</v>
      </c>
      <c r="C18" s="41" t="str">
        <f t="shared" si="1"/>
        <v xml:space="preserve">PAVAU </v>
      </c>
      <c r="D18" s="67" t="str">
        <f t="shared" si="2"/>
        <v>MAUI</v>
      </c>
      <c r="E18" s="42" t="str">
        <f t="shared" si="3"/>
        <v>TARAVAO</v>
      </c>
      <c r="F18" s="65">
        <f t="shared" si="4"/>
        <v>36233</v>
      </c>
      <c r="G18" s="66" t="str">
        <f t="shared" si="5"/>
        <v>G</v>
      </c>
      <c r="H18" s="66" t="str">
        <f t="shared" si="6"/>
        <v>CG</v>
      </c>
      <c r="I18" s="49"/>
      <c r="J18" s="120" t="s">
        <v>9</v>
      </c>
      <c r="K18" s="121" t="str">
        <f t="array" aca="1" ref="K18" ca="1">IFERROR(INDEX(B$2:B$175,SMALL(IF((E$2:E$175=J$12),ROW(INDIRECT("1:"&amp;ROWS(B$2:B$175)))),ROWS($14:18))),"")</f>
        <v/>
      </c>
      <c r="L18" s="122">
        <f ca="1">IFERROR(INDEX(A$2:A$175,MATCH(K18,B$2:B$175,0)),1000)</f>
        <v>1000</v>
      </c>
      <c r="M18" s="123" t="s">
        <v>9</v>
      </c>
      <c r="N18" s="115" t="str">
        <f t="array" aca="1" ref="N18" ca="1">IFERROR(INDEX(B$2:B$175,SMALL(IF((E$2:E$175=J$12),ROW(INDIRECT("1:"&amp;ROWS(B$2:B$175)))),ROWS($14:23))),"")</f>
        <v/>
      </c>
      <c r="O18" s="122">
        <f ca="1">IFERROR(INDEX(A$2:A$175,MATCH(N18,B$2:B$175,0)),1000)</f>
        <v>1000</v>
      </c>
      <c r="P18" s="110"/>
      <c r="Q18" s="120" t="s">
        <v>9</v>
      </c>
      <c r="R18" s="112">
        <f t="array" aca="1" ref="R18" ca="1">IFERROR(INDEX(B$2:B$175,SMALL(IF((E$2:E$175=Q$12),ROW(INDIRECT("1:"&amp;ROWS(B$2:B$175)))),ROWS($14:18))),"")</f>
        <v>288</v>
      </c>
      <c r="S18" s="122">
        <f ca="1">IFERROR(INDEX(A$2:A$175,MATCH(R18,B$2:B$175,0)),1000)</f>
        <v>11</v>
      </c>
      <c r="T18" s="123" t="s">
        <v>9</v>
      </c>
      <c r="U18" s="112">
        <f t="array" aca="1" ref="U18" ca="1">IFERROR(INDEX(B$2:B$175,SMALL(IF((E$2:E$175=Q$12),ROW(INDIRECT("1:"&amp;ROWS(B$2:B$175)))),ROWS($14:23))),"")</f>
        <v>294</v>
      </c>
      <c r="V18" s="122">
        <f ca="1">IFERROR(INDEX(A$2:A$175,MATCH(U18,B$2:B$175,0)),1000)</f>
        <v>22</v>
      </c>
    </row>
    <row r="19" spans="1:22" s="5" customFormat="1" ht="16.5" thickBot="1">
      <c r="A19" s="78">
        <f t="shared" si="0"/>
        <v>18</v>
      </c>
      <c r="B19" s="163">
        <v>124</v>
      </c>
      <c r="C19" s="41" t="str">
        <f t="shared" si="1"/>
        <v>MOARII</v>
      </c>
      <c r="D19" s="67" t="str">
        <f t="shared" si="2"/>
        <v>Rayden</v>
      </c>
      <c r="E19" s="42" t="str">
        <f t="shared" si="3"/>
        <v>HITIA'A</v>
      </c>
      <c r="F19" s="65">
        <f t="shared" si="4"/>
        <v>36337</v>
      </c>
      <c r="G19" s="66" t="str">
        <f t="shared" si="5"/>
        <v>G</v>
      </c>
      <c r="H19" s="66" t="str">
        <f t="shared" si="6"/>
        <v>CG</v>
      </c>
      <c r="I19" s="49"/>
      <c r="J19" s="354" t="s">
        <v>10</v>
      </c>
      <c r="K19" s="355"/>
      <c r="L19" s="108">
        <f ca="1">SUM(L14:L18)</f>
        <v>2030</v>
      </c>
      <c r="M19" s="148" t="s">
        <v>10</v>
      </c>
      <c r="N19" s="107"/>
      <c r="O19" s="108">
        <f ca="1">SUM(O14:O18)</f>
        <v>5000</v>
      </c>
      <c r="P19" s="110"/>
      <c r="Q19" s="354" t="s">
        <v>10</v>
      </c>
      <c r="R19" s="355"/>
      <c r="S19" s="108">
        <f ca="1">SUM(S14:S18)</f>
        <v>23</v>
      </c>
      <c r="T19" s="354" t="s">
        <v>10</v>
      </c>
      <c r="U19" s="355"/>
      <c r="V19" s="108">
        <f ca="1">SUM(V14:V18)</f>
        <v>85</v>
      </c>
    </row>
    <row r="20" spans="1:22" s="5" customFormat="1">
      <c r="A20" s="78">
        <f t="shared" si="0"/>
        <v>19</v>
      </c>
      <c r="B20" s="163">
        <v>449</v>
      </c>
      <c r="C20" s="41" t="str">
        <f t="shared" si="1"/>
        <v>TEIHO</v>
      </c>
      <c r="D20" s="67" t="str">
        <f t="shared" si="2"/>
        <v>MANUVAI</v>
      </c>
      <c r="E20" s="42" t="str">
        <f t="shared" si="3"/>
        <v>PAPARA</v>
      </c>
      <c r="F20" s="65">
        <f t="shared" si="4"/>
        <v>36246</v>
      </c>
      <c r="G20" s="66" t="str">
        <f t="shared" si="5"/>
        <v>G</v>
      </c>
      <c r="H20" s="66" t="str">
        <f t="shared" si="6"/>
        <v>CG</v>
      </c>
      <c r="I20" s="49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</row>
    <row r="21" spans="1:22" s="5" customFormat="1" ht="16.5" thickBot="1">
      <c r="A21" s="78">
        <f t="shared" si="0"/>
        <v>20</v>
      </c>
      <c r="B21" s="163">
        <v>130</v>
      </c>
      <c r="C21" s="41" t="str">
        <f t="shared" ref="C21:C25" si="7">IF(B21="","",INDEX(NOM,MATCH($B21,Dossard,0)))</f>
        <v>PITTMAN</v>
      </c>
      <c r="D21" s="67" t="str">
        <f t="shared" ref="D21:D25" si="8">IF(B21="","",INDEX(PRENOM,MATCH($B21,Dossard,0)))</f>
        <v>Ariimoehau</v>
      </c>
      <c r="E21" s="42" t="str">
        <f t="shared" ref="E21:E25" si="9">IF(B21="","",INDEX(Classe,MATCH($B21,Dossard,0)))</f>
        <v>HITIA'A</v>
      </c>
      <c r="F21" s="65">
        <f t="shared" ref="F21:F25" si="10">IF(B21="","",INDEX(Catégorie,MATCH($B21,Dossard,0)))</f>
        <v>36387</v>
      </c>
      <c r="G21" s="66" t="str">
        <f t="shared" ref="G21:G25" si="11">IF(B21="","",INDEX(Sexe,MATCH($B21,Dossard,0)))</f>
        <v>G</v>
      </c>
      <c r="H21" s="66" t="str">
        <f t="shared" ref="H21:H25" si="12">IF(B21="","",INDEX(Cat,MATCH($B21,Dossard,0)))</f>
        <v>CG</v>
      </c>
      <c r="I21" s="49"/>
      <c r="J21" s="104"/>
      <c r="K21" s="104"/>
      <c r="L21" s="104"/>
      <c r="M21" s="104"/>
      <c r="N21" s="104"/>
      <c r="O21" s="104"/>
      <c r="P21" s="104"/>
      <c r="Q21" s="110"/>
      <c r="R21" s="110"/>
      <c r="S21" s="110"/>
      <c r="T21" s="110"/>
      <c r="U21" s="110"/>
      <c r="V21" s="110"/>
    </row>
    <row r="22" spans="1:22" s="5" customFormat="1" ht="16.5" thickBot="1">
      <c r="A22" s="78">
        <f t="shared" si="0"/>
        <v>21</v>
      </c>
      <c r="B22" s="163">
        <v>296</v>
      </c>
      <c r="C22" s="41" t="str">
        <f t="shared" si="7"/>
        <v>CHARPENTIER</v>
      </c>
      <c r="D22" s="67" t="str">
        <f t="shared" si="8"/>
        <v>arthur</v>
      </c>
      <c r="E22" s="42" t="str">
        <f t="shared" si="9"/>
        <v>SCT</v>
      </c>
      <c r="F22" s="65">
        <f t="shared" si="10"/>
        <v>35458</v>
      </c>
      <c r="G22" s="66" t="str">
        <f t="shared" si="11"/>
        <v>G</v>
      </c>
      <c r="H22" s="66" t="str">
        <f t="shared" si="12"/>
        <v>JG</v>
      </c>
      <c r="I22" s="49"/>
      <c r="J22" s="103" t="str">
        <f>'Données '!R6</f>
        <v>HITIA'A</v>
      </c>
      <c r="K22" s="104"/>
      <c r="L22" s="105"/>
      <c r="M22" s="104"/>
      <c r="N22" s="104"/>
      <c r="O22" s="104"/>
      <c r="P22" s="104"/>
      <c r="Q22" s="103" t="str">
        <f>'Données '!R7</f>
        <v>X</v>
      </c>
      <c r="R22" s="104"/>
      <c r="S22" s="104"/>
      <c r="T22" s="104"/>
      <c r="U22" s="104"/>
      <c r="V22" s="104"/>
    </row>
    <row r="23" spans="1:22" s="5" customFormat="1" ht="16.5" thickBot="1">
      <c r="A23" s="78">
        <f t="shared" si="0"/>
        <v>22</v>
      </c>
      <c r="B23" s="163">
        <v>294</v>
      </c>
      <c r="C23" s="41" t="str">
        <f t="shared" si="7"/>
        <v>GAUCHY</v>
      </c>
      <c r="D23" s="67" t="str">
        <f t="shared" si="8"/>
        <v>jordy</v>
      </c>
      <c r="E23" s="42" t="str">
        <f t="shared" si="9"/>
        <v>SCT</v>
      </c>
      <c r="F23" s="65">
        <f t="shared" si="10"/>
        <v>35309</v>
      </c>
      <c r="G23" s="66" t="str">
        <f t="shared" si="11"/>
        <v>G</v>
      </c>
      <c r="H23" s="66" t="str">
        <f t="shared" si="12"/>
        <v>JG</v>
      </c>
      <c r="I23" s="49"/>
      <c r="J23" s="98" t="s">
        <v>3</v>
      </c>
      <c r="K23" s="99" t="s">
        <v>104</v>
      </c>
      <c r="L23" s="100" t="s">
        <v>4</v>
      </c>
      <c r="M23" s="101" t="s">
        <v>14</v>
      </c>
      <c r="N23" s="99" t="s">
        <v>104</v>
      </c>
      <c r="O23" s="100" t="s">
        <v>4</v>
      </c>
      <c r="P23" s="97"/>
      <c r="Q23" s="98" t="s">
        <v>3</v>
      </c>
      <c r="R23" s="99" t="s">
        <v>104</v>
      </c>
      <c r="S23" s="100" t="s">
        <v>4</v>
      </c>
      <c r="T23" s="101" t="s">
        <v>14</v>
      </c>
      <c r="U23" s="99" t="s">
        <v>104</v>
      </c>
      <c r="V23" s="100" t="s">
        <v>4</v>
      </c>
    </row>
    <row r="24" spans="1:22" s="5" customFormat="1">
      <c r="A24" s="78">
        <f t="shared" si="0"/>
        <v>23</v>
      </c>
      <c r="B24" s="163">
        <v>543</v>
      </c>
      <c r="C24" s="41" t="str">
        <f t="shared" si="7"/>
        <v>TSING</v>
      </c>
      <c r="D24" s="67" t="str">
        <f t="shared" si="8"/>
        <v>Teanuhe</v>
      </c>
      <c r="E24" s="42" t="str">
        <f t="shared" si="9"/>
        <v>PAEA</v>
      </c>
      <c r="F24" s="65">
        <f t="shared" si="10"/>
        <v>36262</v>
      </c>
      <c r="G24" s="66" t="str">
        <f t="shared" si="11"/>
        <v>G</v>
      </c>
      <c r="H24" s="66" t="str">
        <f t="shared" si="12"/>
        <v>CG</v>
      </c>
      <c r="I24" s="49"/>
      <c r="J24" s="111" t="s">
        <v>5</v>
      </c>
      <c r="K24" s="112">
        <f t="array" aca="1" ref="K24" ca="1">IFERROR(INDEX(B$2:B$175,SMALL(IF((E$2:E$175=J$22),ROW(INDIRECT("1:"&amp;ROWS(B$2:B$175)))),ROWS($24:24))),"")</f>
        <v>131</v>
      </c>
      <c r="L24" s="113">
        <f ca="1">IFERROR(INDEX(A$2:A$175,MATCH(K24,B$2:B$175,0)),1000)</f>
        <v>9</v>
      </c>
      <c r="M24" s="114" t="s">
        <v>5</v>
      </c>
      <c r="N24" s="115" t="str">
        <f t="array" aca="1" ref="N24" ca="1">IFERROR(INDEX(B$2:B$175,SMALL(IF((E$2:E$175=J$24),ROW(INDIRECT("1:"&amp;ROWS(B$2:B$175)))),ROWS($24:29))),"")</f>
        <v/>
      </c>
      <c r="O24" s="113">
        <f ca="1">IFERROR(INDEX(A$2:A$175,MATCH(N24,B$2:B$175,0)),1000)</f>
        <v>1000</v>
      </c>
      <c r="P24" s="104"/>
      <c r="Q24" s="111" t="s">
        <v>5</v>
      </c>
      <c r="R24" s="112" t="str">
        <f t="array" aca="1" ref="R24" ca="1">IFERROR(INDEX(B$2:B$175,SMALL(IF((E$2:E$175=Q$24),ROW(INDIRECT("1:"&amp;ROWS(B$2:$B175)))),ROWS($24:24))),"")</f>
        <v/>
      </c>
      <c r="S24" s="113">
        <f ca="1">IFERROR(INDEX(A$2:A$175,MATCH(R24,B$2:B$175,0)),1000)</f>
        <v>1000</v>
      </c>
      <c r="T24" s="114" t="s">
        <v>5</v>
      </c>
      <c r="U24" s="112" t="str">
        <f t="array" aca="1" ref="U24" ca="1">IFERROR(INDEX(B$2:B$175,SMALL(IF((E$2:E$175=Q$22),ROW(INDIRECT("1:"&amp;ROWS(B$2:B$175)))),ROWS($24:29))),"")</f>
        <v/>
      </c>
      <c r="V24" s="113">
        <f ca="1">IFERROR(INDEX(A$2:A$175,MATCH(U24,B$2:B$175,0)),1000)</f>
        <v>1000</v>
      </c>
    </row>
    <row r="25" spans="1:22" s="5" customFormat="1">
      <c r="A25" s="78">
        <f t="shared" si="0"/>
        <v>24</v>
      </c>
      <c r="B25" s="163">
        <v>291</v>
      </c>
      <c r="C25" s="41" t="str">
        <f t="shared" si="7"/>
        <v>WASNA</v>
      </c>
      <c r="D25" s="67" t="str">
        <f t="shared" si="8"/>
        <v>wilfrid</v>
      </c>
      <c r="E25" s="42" t="str">
        <f t="shared" si="9"/>
        <v>SCT</v>
      </c>
      <c r="F25" s="65">
        <f t="shared" si="10"/>
        <v>35899</v>
      </c>
      <c r="G25" s="66" t="str">
        <f t="shared" si="11"/>
        <v>G</v>
      </c>
      <c r="H25" s="66" t="str">
        <f t="shared" si="12"/>
        <v>CG</v>
      </c>
      <c r="I25" s="49"/>
      <c r="J25" s="116" t="s">
        <v>6</v>
      </c>
      <c r="K25" s="117">
        <f t="array" aca="1" ref="K25" ca="1">IFERROR(INDEX(B$2:B$175,SMALL(IF((E$2:E$175=J$22),ROW(INDIRECT("1:"&amp;ROWS(B$2:B$175)))),ROWS($24:25))),"")</f>
        <v>116</v>
      </c>
      <c r="L25" s="118">
        <f ca="1">IFERROR(INDEX(A$2:A$175,MATCH(K25,B$2:B$175,0)),1000)</f>
        <v>10</v>
      </c>
      <c r="M25" s="119" t="s">
        <v>6</v>
      </c>
      <c r="N25" s="115" t="str">
        <f t="array" aca="1" ref="N25" ca="1">IFERROR(INDEX(B$2:B$175,SMALL(IF((E$2:E$175=J$24),ROW(INDIRECT("1:"&amp;ROWS(B$2:B$175)))),ROWS($24:30))),"")</f>
        <v/>
      </c>
      <c r="O25" s="118">
        <f ca="1">IFERROR(INDEX(A$2:A$175,MATCH(N25,B$2:B$175,0)),1000)</f>
        <v>1000</v>
      </c>
      <c r="P25" s="104"/>
      <c r="Q25" s="116" t="s">
        <v>6</v>
      </c>
      <c r="R25" s="117" t="str">
        <f t="array" aca="1" ref="R25" ca="1">IFERROR(INDEX(B$2:B$175,SMALL(IF((E$2:E$175=Q$24),ROW(INDIRECT("1:"&amp;ROWS(B$2:$B176)))),ROWS($24:25))),"")</f>
        <v/>
      </c>
      <c r="S25" s="118">
        <f ca="1">IFERROR(INDEX(A$2:A$175,MATCH(R25,B$2:B$175,0)),1000)</f>
        <v>1000</v>
      </c>
      <c r="T25" s="119" t="s">
        <v>6</v>
      </c>
      <c r="U25" s="112" t="str">
        <f t="array" aca="1" ref="U25" ca="1">IFERROR(INDEX(B$2:B$175,SMALL(IF((E$2:E$175=Q$22),ROW(INDIRECT("1:"&amp;ROWS(B$2:B$175)))),ROWS($24:30))),"")</f>
        <v/>
      </c>
      <c r="V25" s="118">
        <f ca="1">IFERROR(INDEX(A$2:A$175,MATCH(U25,B$2:B$175,0)),1000)</f>
        <v>1000</v>
      </c>
    </row>
    <row r="26" spans="1:22" s="5" customFormat="1">
      <c r="A26" s="78">
        <f t="shared" si="0"/>
        <v>25</v>
      </c>
      <c r="B26" s="163">
        <v>287</v>
      </c>
      <c r="C26" s="41" t="str">
        <f t="shared" ref="C26:C30" si="13">IF(B26="","",INDEX(NOM,MATCH($B26,Dossard,0)))</f>
        <v>LEONTIEFF</v>
      </c>
      <c r="D26" s="67" t="str">
        <f t="shared" ref="D26:D30" si="14">IF(B26="","",INDEX(PRENOM,MATCH($B26,Dossard,0)))</f>
        <v>teraitua</v>
      </c>
      <c r="E26" s="42" t="str">
        <f t="shared" ref="E26:E30" si="15">IF(B26="","",INDEX(Classe,MATCH($B26,Dossard,0)))</f>
        <v>SCT</v>
      </c>
      <c r="F26" s="65">
        <f t="shared" ref="F26:F30" si="16">IF(B26="","",INDEX(Catégorie,MATCH($B26,Dossard,0)))</f>
        <v>35806</v>
      </c>
      <c r="G26" s="66" t="str">
        <f t="shared" ref="G26:G30" si="17">IF(B26="","",INDEX(Sexe,MATCH($B26,Dossard,0)))</f>
        <v>G</v>
      </c>
      <c r="H26" s="66" t="str">
        <f t="shared" ref="H26:H30" si="18">IF(B26="","",INDEX(Cat,MATCH($B26,Dossard,0)))</f>
        <v>CG</v>
      </c>
      <c r="I26" s="49"/>
      <c r="J26" s="116" t="s">
        <v>7</v>
      </c>
      <c r="K26" s="117">
        <f t="array" aca="1" ref="K26" ca="1">IFERROR(INDEX(B$2:B$175,SMALL(IF((E$2:E$175=J$22),ROW(INDIRECT("1:"&amp;ROWS(B$2:B$175)))),ROWS($24:26))),"")</f>
        <v>119</v>
      </c>
      <c r="L26" s="118">
        <f ca="1">IFERROR(INDEX(A$2:A$175,MATCH(K26,B$2:B$175,0)),1000)</f>
        <v>15</v>
      </c>
      <c r="M26" s="119" t="s">
        <v>7</v>
      </c>
      <c r="N26" s="115" t="str">
        <f t="array" aca="1" ref="N26" ca="1">IFERROR(INDEX(B$2:B$175,SMALL(IF((E$2:E$175=J$24),ROW(INDIRECT("1:"&amp;ROWS(B$2:B$175)))),ROWS($24:31))),"")</f>
        <v/>
      </c>
      <c r="O26" s="118">
        <f ca="1">IFERROR(INDEX(A$2:A$175,MATCH(N26,B$2:B$175,0)),1000)</f>
        <v>1000</v>
      </c>
      <c r="P26" s="104"/>
      <c r="Q26" s="116" t="s">
        <v>7</v>
      </c>
      <c r="R26" s="117" t="str">
        <f t="array" aca="1" ref="R26" ca="1">IFERROR(INDEX(B$2:B$175,SMALL(IF((E$2:E$175=Q$24),ROW(INDIRECT("1:"&amp;ROWS(B$2:$B177)))),ROWS($24:26))),"")</f>
        <v/>
      </c>
      <c r="S26" s="118">
        <f ca="1">IFERROR(INDEX(A$2:A$175,MATCH(R26,B$2:B$175,0)),1000)</f>
        <v>1000</v>
      </c>
      <c r="T26" s="119" t="s">
        <v>7</v>
      </c>
      <c r="U26" s="112" t="str">
        <f t="array" aca="1" ref="U26" ca="1">IFERROR(INDEX(B$2:B$175,SMALL(IF((E$2:E$175=Q$22),ROW(INDIRECT("1:"&amp;ROWS(B$2:B$175)))),ROWS($24:31))),"")</f>
        <v/>
      </c>
      <c r="V26" s="118">
        <f ca="1">IFERROR(INDEX(A$2:A$175,MATCH(U26,B$2:B$175,0)),1000)</f>
        <v>1000</v>
      </c>
    </row>
    <row r="27" spans="1:22" s="5" customFormat="1">
      <c r="A27" s="78">
        <f t="shared" si="0"/>
        <v>26</v>
      </c>
      <c r="B27" s="163">
        <v>545</v>
      </c>
      <c r="C27" s="41" t="str">
        <f t="shared" si="13"/>
        <v>PAOAAFAITE</v>
      </c>
      <c r="D27" s="67" t="str">
        <f t="shared" si="14"/>
        <v>Tiurai</v>
      </c>
      <c r="E27" s="42" t="str">
        <f t="shared" si="15"/>
        <v>PAEA</v>
      </c>
      <c r="F27" s="65">
        <f t="shared" si="16"/>
        <v>36359</v>
      </c>
      <c r="G27" s="66" t="str">
        <f t="shared" si="17"/>
        <v>G</v>
      </c>
      <c r="H27" s="66" t="str">
        <f t="shared" si="18"/>
        <v>CG</v>
      </c>
      <c r="I27" s="49"/>
      <c r="J27" s="116" t="s">
        <v>8</v>
      </c>
      <c r="K27" s="117">
        <f t="array" aca="1" ref="K27" ca="1">IFERROR(INDEX(B$2:B$175,SMALL(IF((E$2:E$175=J$22),ROW(INDIRECT("1:"&amp;ROWS(B$2:B$175)))),ROWS($24:27))),"")</f>
        <v>124</v>
      </c>
      <c r="L27" s="118">
        <f ca="1">IFERROR(INDEX(A$2:A$175,MATCH(K27,B$2:B$175,0)),1000)</f>
        <v>18</v>
      </c>
      <c r="M27" s="119" t="s">
        <v>8</v>
      </c>
      <c r="N27" s="115" t="str">
        <f t="array" aca="1" ref="N27" ca="1">IFERROR(INDEX(B$2:B$175,SMALL(IF((E$2:E$175=J$24),ROW(INDIRECT("1:"&amp;ROWS(B$2:B$175)))),ROWS($24:32))),"")</f>
        <v/>
      </c>
      <c r="O27" s="118">
        <f ca="1">IFERROR(INDEX(A$2:A$175,MATCH(N27,B$2:B$175,0)),1000)</f>
        <v>1000</v>
      </c>
      <c r="P27" s="104"/>
      <c r="Q27" s="116" t="s">
        <v>8</v>
      </c>
      <c r="R27" s="117" t="str">
        <f t="array" aca="1" ref="R27" ca="1">IFERROR(INDEX(B$2:B$175,SMALL(IF((E$2:E$175=Q$24),ROW(INDIRECT("1:"&amp;ROWS(B$2:$B178)))),ROWS($24:27))),"")</f>
        <v/>
      </c>
      <c r="S27" s="118">
        <f ca="1">IFERROR(INDEX(A$2:A$175,MATCH(R27,B$2:B$175,0)),1000)</f>
        <v>1000</v>
      </c>
      <c r="T27" s="119" t="s">
        <v>8</v>
      </c>
      <c r="U27" s="112" t="str">
        <f t="array" aca="1" ref="U27" ca="1">IFERROR(INDEX(B$2:B$175,SMALL(IF((E$2:E$175=Q$22),ROW(INDIRECT("1:"&amp;ROWS(B$2:B$175)))),ROWS($24:32))),"")</f>
        <v/>
      </c>
      <c r="V27" s="118">
        <f ca="1">IFERROR(INDEX(A$2:A$175,MATCH(U27,B$2:B$175,0)),1000)</f>
        <v>1000</v>
      </c>
    </row>
    <row r="28" spans="1:22" s="5" customFormat="1" ht="16.5" thickBot="1">
      <c r="A28" s="78" t="str">
        <f t="shared" si="0"/>
        <v/>
      </c>
      <c r="B28" s="163"/>
      <c r="C28" s="41" t="str">
        <f t="shared" si="13"/>
        <v/>
      </c>
      <c r="D28" s="67" t="str">
        <f t="shared" si="14"/>
        <v/>
      </c>
      <c r="E28" s="42" t="str">
        <f t="shared" si="15"/>
        <v/>
      </c>
      <c r="F28" s="65" t="str">
        <f t="shared" si="16"/>
        <v/>
      </c>
      <c r="G28" s="66" t="str">
        <f t="shared" si="17"/>
        <v/>
      </c>
      <c r="H28" s="66" t="str">
        <f t="shared" si="18"/>
        <v/>
      </c>
      <c r="I28" s="49"/>
      <c r="J28" s="120" t="s">
        <v>9</v>
      </c>
      <c r="K28" s="121">
        <f t="array" aca="1" ref="K28" ca="1">IFERROR(INDEX(B$2:B$175,SMALL(IF((E$2:E$175=J$22),ROW(INDIRECT("1:"&amp;ROWS(B$2:B$175)))),ROWS($24:28))),"")</f>
        <v>130</v>
      </c>
      <c r="L28" s="122">
        <f ca="1">IFERROR(INDEX(A$2:A$175,MATCH(K28,B$2:B$175,0)),1000)</f>
        <v>20</v>
      </c>
      <c r="M28" s="123" t="s">
        <v>9</v>
      </c>
      <c r="N28" s="115" t="str">
        <f t="array" aca="1" ref="N28" ca="1">IFERROR(INDEX(B$2:B$175,SMALL(IF((E$2:E$175=J$24),ROW(INDIRECT("1:"&amp;ROWS(B$2:B$175)))),ROWS($24:33))),"")</f>
        <v/>
      </c>
      <c r="O28" s="122">
        <f ca="1">IFERROR(INDEX(A$2:A$175,MATCH(N28,B$2:B$175,0)),1000)</f>
        <v>1000</v>
      </c>
      <c r="P28" s="104"/>
      <c r="Q28" s="120" t="s">
        <v>9</v>
      </c>
      <c r="R28" s="121" t="str">
        <f t="array" aca="1" ref="R28" ca="1">IFERROR(INDEX(B$2:B$175,SMALL(IF((E$2:E$175=Q$24),ROW(INDIRECT("1:"&amp;ROWS(B$2:$B179)))),ROWS($24:28))),"")</f>
        <v/>
      </c>
      <c r="S28" s="122">
        <f ca="1">IFERROR(INDEX(A$2:A$175,MATCH(R28,B$2:B$175,0)),1000)</f>
        <v>1000</v>
      </c>
      <c r="T28" s="123" t="s">
        <v>9</v>
      </c>
      <c r="U28" s="112" t="str">
        <f t="array" aca="1" ref="U28" ca="1">IFERROR(INDEX(B$2:B$175,SMALL(IF((E$2:E$175=Q$22),ROW(INDIRECT("1:"&amp;ROWS(B$2:B$175)))),ROWS($24:33))),"")</f>
        <v/>
      </c>
      <c r="V28" s="122">
        <f ca="1">IFERROR(INDEX(A$2:A$175,MATCH(U28,B$2:B$175,0)),1000)</f>
        <v>1000</v>
      </c>
    </row>
    <row r="29" spans="1:22" s="5" customFormat="1" ht="16.5" thickBot="1">
      <c r="A29" s="78" t="str">
        <f t="shared" si="0"/>
        <v/>
      </c>
      <c r="B29" s="163"/>
      <c r="C29" s="41" t="str">
        <f t="shared" si="13"/>
        <v/>
      </c>
      <c r="D29" s="67" t="str">
        <f t="shared" si="14"/>
        <v/>
      </c>
      <c r="E29" s="42" t="str">
        <f t="shared" si="15"/>
        <v/>
      </c>
      <c r="F29" s="65" t="str">
        <f t="shared" si="16"/>
        <v/>
      </c>
      <c r="G29" s="66" t="str">
        <f t="shared" si="17"/>
        <v/>
      </c>
      <c r="H29" s="66" t="str">
        <f t="shared" si="18"/>
        <v/>
      </c>
      <c r="I29" s="49"/>
      <c r="J29" s="354" t="s">
        <v>10</v>
      </c>
      <c r="K29" s="355"/>
      <c r="L29" s="108">
        <f ca="1">SUM(L24:L28)</f>
        <v>72</v>
      </c>
      <c r="M29" s="106" t="s">
        <v>10</v>
      </c>
      <c r="N29" s="107"/>
      <c r="O29" s="108">
        <f ca="1">SUM(O24:O28)</f>
        <v>5000</v>
      </c>
      <c r="P29" s="104"/>
      <c r="Q29" s="354" t="s">
        <v>10</v>
      </c>
      <c r="R29" s="356"/>
      <c r="S29" s="125">
        <f ca="1">SUM(S24:S28)</f>
        <v>5000</v>
      </c>
      <c r="T29" s="354" t="s">
        <v>10</v>
      </c>
      <c r="U29" s="356"/>
      <c r="V29" s="125">
        <f ca="1">SUM(V24:V28)</f>
        <v>5000</v>
      </c>
    </row>
    <row r="30" spans="1:22" s="5" customFormat="1">
      <c r="A30" s="78" t="str">
        <f t="shared" si="0"/>
        <v/>
      </c>
      <c r="B30" s="163"/>
      <c r="C30" s="41" t="str">
        <f t="shared" si="13"/>
        <v/>
      </c>
      <c r="D30" s="67" t="str">
        <f t="shared" si="14"/>
        <v/>
      </c>
      <c r="E30" s="42" t="str">
        <f t="shared" si="15"/>
        <v/>
      </c>
      <c r="F30" s="65" t="str">
        <f t="shared" si="16"/>
        <v/>
      </c>
      <c r="G30" s="66" t="str">
        <f t="shared" si="17"/>
        <v/>
      </c>
      <c r="H30" s="66" t="str">
        <f t="shared" si="18"/>
        <v/>
      </c>
      <c r="I30" s="49"/>
      <c r="J30" s="83"/>
      <c r="K30" s="83"/>
      <c r="L30" s="83"/>
      <c r="M30" s="83"/>
      <c r="N30" s="83"/>
      <c r="O30" s="83"/>
      <c r="P30" s="83"/>
      <c r="Q30" s="50"/>
      <c r="R30" s="1"/>
      <c r="S30" s="50"/>
      <c r="T30" s="50"/>
      <c r="U30" s="50"/>
      <c r="V30" s="50"/>
    </row>
  </sheetData>
  <mergeCells count="9">
    <mergeCell ref="J9:K9"/>
    <mergeCell ref="Q9:R9"/>
    <mergeCell ref="T9:U9"/>
    <mergeCell ref="J19:K19"/>
    <mergeCell ref="J29:K29"/>
    <mergeCell ref="Q29:R29"/>
    <mergeCell ref="Q19:R19"/>
    <mergeCell ref="T19:U19"/>
    <mergeCell ref="T29:U29"/>
  </mergeCells>
  <conditionalFormatting sqref="H2:H1066">
    <cfRule type="containsText" dxfId="92" priority="2" operator="containsText" text="J">
      <formula>NOT(ISERROR(SEARCH("J",H2)))</formula>
    </cfRule>
  </conditionalFormatting>
  <conditionalFormatting sqref="B2:B30">
    <cfRule type="duplicateValues" dxfId="91" priority="11"/>
  </conditionalFormatting>
  <printOptions horizontalCentered="1"/>
  <pageMargins left="0.11811023622047245" right="0.31496062992125984" top="0.94488188976377963" bottom="0.74803149606299213" header="0.31496062992125984" footer="0.31496062992125984"/>
  <pageSetup orientation="portrait" horizontalDpi="4294967294" r:id="rId1"/>
  <headerFooter alignWithMargins="0">
    <oddHeader xml:space="preserve">&amp;C&amp;"Arial,Gras"&amp;16CROSS DU DISTRICT ITI
CG JG
&amp;R
</oddHeader>
  </headerFooter>
  <legacyDrawing r:id="rId2"/>
  <oleObjects>
    <oleObject progId="MSPhotoEd.3" shapeId="2049" r:id="rId3"/>
    <oleObject progId="MSPhotoEd.3" shapeId="2050" r:id="rId4"/>
    <oleObject progId="MSPhotoEd.3" shapeId="2051" r:id="rId5"/>
    <oleObject progId="MSPhotoEd.3" shapeId="2052" r:id="rId6"/>
  </oleObjects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9"/>
  <dimension ref="A1:W43"/>
  <sheetViews>
    <sheetView zoomScale="75" workbookViewId="0">
      <selection activeCell="B44" sqref="B44"/>
    </sheetView>
  </sheetViews>
  <sheetFormatPr baseColWidth="10" defaultColWidth="11.42578125" defaultRowHeight="15.75"/>
  <cols>
    <col min="1" max="1" width="7.85546875" style="6" customWidth="1"/>
    <col min="2" max="2" width="10.140625" style="166" customWidth="1"/>
    <col min="3" max="3" width="24.5703125" style="8" customWidth="1"/>
    <col min="4" max="4" width="15.140625" style="9" customWidth="1"/>
    <col min="5" max="5" width="15.28515625" style="11" customWidth="1"/>
    <col min="6" max="6" width="13.5703125" style="10" customWidth="1"/>
    <col min="7" max="7" width="7" style="16" customWidth="1"/>
    <col min="8" max="8" width="6.7109375" style="16" customWidth="1"/>
    <col min="9" max="9" width="1" style="13" customWidth="1"/>
    <col min="10" max="10" width="10.28515625" style="50" customWidth="1"/>
    <col min="11" max="11" width="9.7109375" style="50" customWidth="1"/>
    <col min="12" max="12" width="5.7109375" style="50" bestFit="1" customWidth="1"/>
    <col min="13" max="13" width="8.7109375" style="50" customWidth="1"/>
    <col min="14" max="14" width="9.28515625" style="50" customWidth="1"/>
    <col min="15" max="15" width="5.7109375" style="50" bestFit="1" customWidth="1"/>
    <col min="16" max="16" width="1.28515625" style="50" customWidth="1"/>
    <col min="17" max="17" width="9.28515625" style="50" customWidth="1"/>
    <col min="18" max="18" width="9.42578125" style="50" customWidth="1"/>
    <col min="19" max="19" width="5.7109375" style="50" bestFit="1" customWidth="1"/>
    <col min="20" max="20" width="8.85546875" style="50" customWidth="1"/>
    <col min="21" max="21" width="9.42578125" style="50" customWidth="1"/>
    <col min="22" max="22" width="5.7109375" style="50" bestFit="1" customWidth="1"/>
    <col min="23" max="23" width="11.42578125" style="7" hidden="1" customWidth="1"/>
    <col min="24" max="16384" width="11.42578125" style="7"/>
  </cols>
  <sheetData>
    <row r="1" spans="1:22" s="4" customFormat="1" ht="24.75" customHeight="1" thickBot="1">
      <c r="A1" s="177" t="s">
        <v>13</v>
      </c>
      <c r="B1" s="15" t="s">
        <v>2</v>
      </c>
      <c r="C1" s="2" t="s">
        <v>0</v>
      </c>
      <c r="D1" s="3" t="s">
        <v>1</v>
      </c>
      <c r="E1" s="3" t="s">
        <v>97</v>
      </c>
      <c r="F1" s="14" t="s">
        <v>11</v>
      </c>
      <c r="G1" s="14" t="s">
        <v>17</v>
      </c>
      <c r="H1" s="14" t="s">
        <v>18</v>
      </c>
      <c r="I1" s="12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spans="1:22" s="5" customFormat="1" ht="16.5" thickBot="1">
      <c r="A2" s="78">
        <f t="shared" ref="A2:A30" si="0">IF(B2="","",ROW()-1)</f>
        <v>1</v>
      </c>
      <c r="B2" s="163">
        <v>453</v>
      </c>
      <c r="C2" s="41" t="str">
        <f t="shared" ref="C2:C30" si="1">IF(B2="","",INDEX(NOM,MATCH($B2,Dossard,0)))</f>
        <v>CADDEO</v>
      </c>
      <c r="D2" s="67" t="str">
        <f t="shared" ref="D2:D30" si="2">IF(B2="","",INDEX(PRENOM,MATCH($B2,Dossard,0)))</f>
        <v>JADE VAIANA</v>
      </c>
      <c r="E2" s="42" t="str">
        <f t="shared" ref="E2:E30" si="3">IF(B2="","",INDEX(Classe,MATCH($B2,Dossard,0)))</f>
        <v>PAPARA</v>
      </c>
      <c r="F2" s="65">
        <f t="shared" ref="F2:F30" si="4">IF(B2="","",INDEX(Catégorie,MATCH($B2,Dossard,0)))</f>
        <v>37075</v>
      </c>
      <c r="G2" s="66" t="str">
        <f t="shared" ref="G2:G30" si="5">IF(B2="","",INDEX(Sexe,MATCH($B2,Dossard,0)))</f>
        <v>F</v>
      </c>
      <c r="H2" s="66" t="str">
        <f t="shared" ref="H2:H30" si="6">IF(B2="","",INDEX(Cat,MATCH($B2,Dossard,0)))</f>
        <v>MF</v>
      </c>
      <c r="I2" s="49"/>
      <c r="J2" s="103" t="str">
        <f>'Données '!R2</f>
        <v>PAEA</v>
      </c>
      <c r="K2" s="104"/>
      <c r="L2" s="105"/>
      <c r="M2" s="104"/>
      <c r="N2" s="104"/>
      <c r="O2" s="104"/>
      <c r="P2" s="104"/>
      <c r="Q2" s="103" t="str">
        <f>'Données '!R3</f>
        <v>PAPARA</v>
      </c>
      <c r="R2" s="105"/>
      <c r="S2" s="104"/>
      <c r="T2" s="104"/>
      <c r="U2" s="104"/>
      <c r="V2" s="104"/>
    </row>
    <row r="3" spans="1:22" s="5" customFormat="1" ht="16.5" thickBot="1">
      <c r="A3" s="78">
        <f t="shared" si="0"/>
        <v>2</v>
      </c>
      <c r="B3" s="163">
        <v>356</v>
      </c>
      <c r="C3" s="41" t="str">
        <f t="shared" si="1"/>
        <v>RICHER</v>
      </c>
      <c r="D3" s="67" t="str">
        <f t="shared" si="2"/>
        <v>CANDICE</v>
      </c>
      <c r="E3" s="42" t="str">
        <f t="shared" si="3"/>
        <v>TARAVAO</v>
      </c>
      <c r="F3" s="65">
        <f t="shared" si="4"/>
        <v>36858</v>
      </c>
      <c r="G3" s="66" t="str">
        <f t="shared" si="5"/>
        <v>F</v>
      </c>
      <c r="H3" s="66" t="str">
        <f t="shared" si="6"/>
        <v>MF</v>
      </c>
      <c r="I3" s="49"/>
      <c r="J3" s="98" t="s">
        <v>3</v>
      </c>
      <c r="K3" s="99" t="s">
        <v>111</v>
      </c>
      <c r="L3" s="100" t="s">
        <v>4</v>
      </c>
      <c r="M3" s="101" t="s">
        <v>14</v>
      </c>
      <c r="N3" s="99" t="s">
        <v>104</v>
      </c>
      <c r="O3" s="100" t="s">
        <v>4</v>
      </c>
      <c r="P3" s="102"/>
      <c r="Q3" s="98" t="s">
        <v>3</v>
      </c>
      <c r="R3" s="99" t="s">
        <v>104</v>
      </c>
      <c r="S3" s="100" t="s">
        <v>4</v>
      </c>
      <c r="T3" s="101" t="s">
        <v>14</v>
      </c>
      <c r="U3" s="99" t="s">
        <v>104</v>
      </c>
      <c r="V3" s="100" t="s">
        <v>4</v>
      </c>
    </row>
    <row r="4" spans="1:22" s="5" customFormat="1">
      <c r="A4" s="78">
        <f t="shared" si="0"/>
        <v>3</v>
      </c>
      <c r="B4" s="163">
        <v>452</v>
      </c>
      <c r="C4" s="41" t="str">
        <f t="shared" si="1"/>
        <v>CADDEO</v>
      </c>
      <c r="D4" s="67" t="str">
        <f t="shared" si="2"/>
        <v>AMBRE TIARE</v>
      </c>
      <c r="E4" s="42" t="str">
        <f t="shared" si="3"/>
        <v>PAPARA</v>
      </c>
      <c r="F4" s="65">
        <f t="shared" si="4"/>
        <v>37075</v>
      </c>
      <c r="G4" s="66" t="str">
        <f t="shared" si="5"/>
        <v>F</v>
      </c>
      <c r="H4" s="66" t="str">
        <f t="shared" si="6"/>
        <v>MF</v>
      </c>
      <c r="I4" s="49"/>
      <c r="J4" s="111" t="s">
        <v>5</v>
      </c>
      <c r="K4" s="112">
        <f t="array" aca="1" ref="K4" ca="1">IFERROR(INDEX(B$2:B$175,SMALL(IF((E$2:E$175=J$2),ROW(INDIRECT("1:"&amp;ROWS(B$2:B$175)))),ROWS($4:4))),"")</f>
        <v>538</v>
      </c>
      <c r="L4" s="113">
        <f ca="1">IFERROR(INDEX(A$2:A$175,MATCH(K4,B$2:B$175,0)),1000)</f>
        <v>4</v>
      </c>
      <c r="M4" s="114" t="s">
        <v>5</v>
      </c>
      <c r="N4" s="115">
        <f t="array" aca="1" ref="N4" ca="1">IFERROR(INDEX(B$2:B$175,SMALL(IF((E$2:E$175=J$2),ROW(INDIRECT("1:"&amp;ROWS(B$2:B$175)))),ROWS($4:9))),"")</f>
        <v>539</v>
      </c>
      <c r="O4" s="113">
        <f ca="1">IFERROR(INDEX(A$2:A$175,MATCH(N4,B$2:B$175,0)),1000)</f>
        <v>28</v>
      </c>
      <c r="P4" s="110"/>
      <c r="Q4" s="111" t="s">
        <v>5</v>
      </c>
      <c r="R4" s="112">
        <f t="array" aca="1" ref="R4" ca="1">IFERROR(INDEX(B$2:B$177,SMALL(IF((E$2:E$177=Q$2),ROW(INDIRECT("1:"&amp;ROWS(B$2:B$175)))),ROWS($4:4))),"")</f>
        <v>453</v>
      </c>
      <c r="S4" s="113">
        <f ca="1">IFERROR(INDEX(A$2:A$177,MATCH(R4,B$2:B$177,0)),1000)</f>
        <v>1</v>
      </c>
      <c r="T4" s="114" t="s">
        <v>5</v>
      </c>
      <c r="U4" s="112" t="str">
        <f t="array" aca="1" ref="U4" ca="1">IFERROR(INDEX(B$2:B$175,SMALL(IF((E$2:E$175=Q$2),ROW(INDIRECT("1:"&amp;ROWS(B$2:B$175)))),ROWS($4:9))),"")</f>
        <v/>
      </c>
      <c r="V4" s="113">
        <f ca="1">IFERROR(INDEX(A$2:A$177,MATCH(U4,B$2:B$177,0)),1000)</f>
        <v>1000</v>
      </c>
    </row>
    <row r="5" spans="1:22" s="5" customFormat="1">
      <c r="A5" s="78">
        <f t="shared" si="0"/>
        <v>4</v>
      </c>
      <c r="B5" s="163">
        <v>538</v>
      </c>
      <c r="C5" s="41" t="str">
        <f t="shared" si="1"/>
        <v>PICOT</v>
      </c>
      <c r="D5" s="67" t="str">
        <f t="shared" si="2"/>
        <v>Mathilde</v>
      </c>
      <c r="E5" s="42" t="str">
        <f t="shared" si="3"/>
        <v>PAEA</v>
      </c>
      <c r="F5" s="65">
        <f t="shared" si="4"/>
        <v>37007</v>
      </c>
      <c r="G5" s="66" t="str">
        <f t="shared" ref="G5" si="7">IF(B5="","",INDEX(Sexe,MATCH($B5,Dossard,0)))</f>
        <v>F</v>
      </c>
      <c r="H5" s="66" t="str">
        <f t="shared" ref="H5" si="8">IF(B5="","",INDEX(Cat,MATCH($B5,Dossard,0)))</f>
        <v>MF</v>
      </c>
      <c r="I5" s="49"/>
      <c r="J5" s="116" t="s">
        <v>6</v>
      </c>
      <c r="K5" s="117">
        <f t="array" aca="1" ref="K5" ca="1">IFERROR(INDEX(B$2:B$175,SMALL(IF((E$2:E$175=J$2),ROW(INDIRECT("1:"&amp;ROWS(B$2:B$175)))),ROWS($4:5))),"")</f>
        <v>533</v>
      </c>
      <c r="L5" s="118">
        <f ca="1">IFERROR(INDEX(A$2:A$175,MATCH(K5,B$2:B$175,0)),1000)</f>
        <v>10</v>
      </c>
      <c r="M5" s="119" t="s">
        <v>6</v>
      </c>
      <c r="N5" s="115">
        <f t="array" aca="1" ref="N5" ca="1">IFERROR(INDEX(B$2:B$175,SMALL(IF((E$2:E$175=J$2),ROW(INDIRECT("1:"&amp;ROWS(B$2:B$175)))),ROWS($4:10))),"")</f>
        <v>534</v>
      </c>
      <c r="O5" s="118">
        <f ca="1">IFERROR(INDEX(A$2:A$175,MATCH(N5,B$2:B$175,0)),1000)</f>
        <v>31</v>
      </c>
      <c r="P5" s="110"/>
      <c r="Q5" s="116" t="s">
        <v>6</v>
      </c>
      <c r="R5" s="112">
        <f t="array" aca="1" ref="R5" ca="1">IFERROR(INDEX(B$2:B$177,SMALL(IF((E$2:E$177=Q$2),ROW(INDIRECT("1:"&amp;ROWS(B$2:B$175)))),ROWS($4:5))),"")</f>
        <v>452</v>
      </c>
      <c r="S5" s="118">
        <f ca="1">IFERROR(INDEX(A$2:A$177,MATCH(R5,B$2:B$177,0)),1000)</f>
        <v>3</v>
      </c>
      <c r="T5" s="119" t="s">
        <v>6</v>
      </c>
      <c r="U5" s="112" t="str">
        <f t="array" aca="1" ref="U5" ca="1">IFERROR(INDEX(B$2:B$175,SMALL(IF((E$2:E$175=Q$2),ROW(INDIRECT("1:"&amp;ROWS(B$2:B$175)))),ROWS($4:10))),"")</f>
        <v/>
      </c>
      <c r="V5" s="118">
        <f ca="1">IFERROR(INDEX(A$2:A$177,MATCH(U5,B$2:B$177,0)),1000)</f>
        <v>1000</v>
      </c>
    </row>
    <row r="6" spans="1:22" s="5" customFormat="1">
      <c r="A6" s="78">
        <f t="shared" si="0"/>
        <v>5</v>
      </c>
      <c r="B6" s="163">
        <v>357</v>
      </c>
      <c r="C6" s="41" t="str">
        <f t="shared" si="1"/>
        <v>LARSOS</v>
      </c>
      <c r="D6" s="67" t="str">
        <f t="shared" si="2"/>
        <v>TAKIHEI</v>
      </c>
      <c r="E6" s="42" t="str">
        <f t="shared" si="3"/>
        <v>TARAVAO</v>
      </c>
      <c r="F6" s="65">
        <f t="shared" si="4"/>
        <v>36845</v>
      </c>
      <c r="G6" s="66" t="str">
        <f t="shared" si="5"/>
        <v>F</v>
      </c>
      <c r="H6" s="66" t="str">
        <f t="shared" si="6"/>
        <v>MF</v>
      </c>
      <c r="I6" s="49"/>
      <c r="J6" s="116" t="s">
        <v>7</v>
      </c>
      <c r="K6" s="117">
        <f t="array" aca="1" ref="K6" ca="1">IFERROR(INDEX(B$2:B$175,SMALL(IF((E$2:E$175=J$2),ROW(INDIRECT("1:"&amp;ROWS(B$2:B$175)))),ROWS($4:6))),"")</f>
        <v>541</v>
      </c>
      <c r="L6" s="118">
        <f ca="1">IFERROR(INDEX(A$2:A$175,MATCH(K6,B$2:B$175,0)),1000)</f>
        <v>16</v>
      </c>
      <c r="M6" s="119" t="s">
        <v>7</v>
      </c>
      <c r="N6" s="115">
        <f t="array" aca="1" ref="N6" ca="1">IFERROR(INDEX(B$2:B$175,SMALL(IF((E$2:E$175=J$2),ROW(INDIRECT("1:"&amp;ROWS(B$2:B$175)))),ROWS($4:11))),"")</f>
        <v>550</v>
      </c>
      <c r="O6" s="118">
        <f ca="1">IFERROR(INDEX(A$2:A$175,MATCH(N6,B$2:B$175,0)),1000)</f>
        <v>32</v>
      </c>
      <c r="P6" s="110"/>
      <c r="Q6" s="116" t="s">
        <v>7</v>
      </c>
      <c r="R6" s="112">
        <f t="array" aca="1" ref="R6" ca="1">IFERROR(INDEX(B$2:B$177,SMALL(IF((E$2:E$177=Q$2),ROW(INDIRECT("1:"&amp;ROWS(B$2:B$175)))),ROWS($4:6))),"")</f>
        <v>463</v>
      </c>
      <c r="S6" s="118">
        <f ca="1">IFERROR(INDEX(A$2:A$177,MATCH(R6,B$2:B$177,0)),1000)</f>
        <v>15</v>
      </c>
      <c r="T6" s="119" t="s">
        <v>7</v>
      </c>
      <c r="U6" s="112" t="str">
        <f t="array" aca="1" ref="U6" ca="1">IFERROR(INDEX(B$2:B$175,SMALL(IF((E$2:E$175=Q$2),ROW(INDIRECT("1:"&amp;ROWS(B$2:B$175)))),ROWS($4:11))),"")</f>
        <v/>
      </c>
      <c r="V6" s="118">
        <f ca="1">IFERROR(INDEX(A$2:A$177,MATCH(U6,B$2:B$177,0)),1000)</f>
        <v>1000</v>
      </c>
    </row>
    <row r="7" spans="1:22" s="5" customFormat="1">
      <c r="A7" s="78">
        <f t="shared" si="0"/>
        <v>6</v>
      </c>
      <c r="B7" s="163">
        <v>255</v>
      </c>
      <c r="C7" s="41" t="str">
        <f t="shared" si="1"/>
        <v>ARIIOTIMA</v>
      </c>
      <c r="D7" s="67" t="str">
        <f t="shared" si="2"/>
        <v>kumuhei</v>
      </c>
      <c r="E7" s="42" t="str">
        <f t="shared" si="3"/>
        <v>SCT</v>
      </c>
      <c r="F7" s="65">
        <f t="shared" si="4"/>
        <v>36979</v>
      </c>
      <c r="G7" s="66" t="str">
        <f t="shared" si="5"/>
        <v>F</v>
      </c>
      <c r="H7" s="66" t="str">
        <f t="shared" si="6"/>
        <v>MF</v>
      </c>
      <c r="I7" s="49"/>
      <c r="J7" s="116" t="s">
        <v>8</v>
      </c>
      <c r="K7" s="117">
        <f t="array" aca="1" ref="K7" ca="1">IFERROR(INDEX(B$2:B$175,SMALL(IF((E$2:E$175=J$2),ROW(INDIRECT("1:"&amp;ROWS(B$2:B$175)))),ROWS($4:7))),"")</f>
        <v>537</v>
      </c>
      <c r="L7" s="118">
        <f ca="1">IFERROR(INDEX(A$2:A$175,MATCH(K7,B$2:B$175,0)),1000)</f>
        <v>17</v>
      </c>
      <c r="M7" s="119" t="s">
        <v>8</v>
      </c>
      <c r="N7" s="115">
        <f t="array" aca="1" ref="N7" ca="1">IFERROR(INDEX(B$2:B$175,SMALL(IF((E$2:E$175=J$2),ROW(INDIRECT("1:"&amp;ROWS(B$2:B$175)))),ROWS($4:12))),"")</f>
        <v>540</v>
      </c>
      <c r="O7" s="118">
        <f ca="1">IFERROR(INDEX(A$2:A$175,MATCH(N7,B$2:B$175,0)),1000)</f>
        <v>33</v>
      </c>
      <c r="P7" s="110"/>
      <c r="Q7" s="116" t="s">
        <v>8</v>
      </c>
      <c r="R7" s="112">
        <f t="array" aca="1" ref="R7" ca="1">IFERROR(INDEX(B$2:B$177,SMALL(IF((E$2:E$177=Q$2),ROW(INDIRECT("1:"&amp;ROWS(B$2:B$175)))),ROWS($4:7))),"")</f>
        <v>465</v>
      </c>
      <c r="S7" s="118">
        <f ca="1">IFERROR(INDEX(A$2:A$177,MATCH(R7,B$2:B$177,0)),1000)</f>
        <v>37</v>
      </c>
      <c r="T7" s="119" t="s">
        <v>8</v>
      </c>
      <c r="U7" s="112" t="str">
        <f t="array" aca="1" ref="U7" ca="1">IFERROR(INDEX(B$2:B$175,SMALL(IF((E$2:E$175=Q$2),ROW(INDIRECT("1:"&amp;ROWS(B$2:B$175)))),ROWS($4:12))),"")</f>
        <v/>
      </c>
      <c r="V7" s="118">
        <f ca="1">IFERROR(INDEX(A$2:A$177,MATCH(U7,B$2:B$177,0)),1000)</f>
        <v>1000</v>
      </c>
    </row>
    <row r="8" spans="1:22" s="5" customFormat="1" ht="16.5" thickBot="1">
      <c r="A8" s="78">
        <f t="shared" si="0"/>
        <v>7</v>
      </c>
      <c r="B8" s="163">
        <v>359</v>
      </c>
      <c r="C8" s="41" t="str">
        <f t="shared" si="1"/>
        <v>CASSANI</v>
      </c>
      <c r="D8" s="67" t="str">
        <f t="shared" si="2"/>
        <v>LILOU</v>
      </c>
      <c r="E8" s="42" t="str">
        <f t="shared" si="3"/>
        <v>TARAVAO</v>
      </c>
      <c r="F8" s="65">
        <f t="shared" si="4"/>
        <v>36955</v>
      </c>
      <c r="G8" s="66" t="str">
        <f t="shared" si="5"/>
        <v>F</v>
      </c>
      <c r="H8" s="66" t="str">
        <f t="shared" si="6"/>
        <v>MF</v>
      </c>
      <c r="I8" s="49"/>
      <c r="J8" s="120" t="s">
        <v>9</v>
      </c>
      <c r="K8" s="121">
        <f t="array" aca="1" ref="K8" ca="1">IFERROR(INDEX(B$2:B$175,SMALL(IF((E$2:E$175=J$2),ROW(INDIRECT("1:"&amp;ROWS(B$2:B$175)))),ROWS($4:8))),"")</f>
        <v>542</v>
      </c>
      <c r="L8" s="122">
        <f ca="1">IFERROR(INDEX(A$2:A$175,MATCH(K8,B$2:B$175,0)),1000)</f>
        <v>26</v>
      </c>
      <c r="M8" s="123" t="s">
        <v>9</v>
      </c>
      <c r="N8" s="115">
        <f t="array" aca="1" ref="N8" ca="1">IFERROR(INDEX(B$2:B$175,SMALL(IF((E$2:E$175=J$2),ROW(INDIRECT("1:"&amp;ROWS(B$2:B$175)))),ROWS($4:13))),"")</f>
        <v>535</v>
      </c>
      <c r="O8" s="122">
        <f ca="1">IFERROR(INDEX(A$2:A$175,MATCH(N8,B$2:B$175,0)),1000)</f>
        <v>35</v>
      </c>
      <c r="P8" s="110"/>
      <c r="Q8" s="120" t="s">
        <v>9</v>
      </c>
      <c r="R8" s="112">
        <f t="array" aca="1" ref="R8" ca="1">IFERROR(INDEX(B$2:B$177,SMALL(IF((E$2:E$177=Q$2),ROW(INDIRECT("1:"&amp;ROWS(B$2:B$175)))),ROWS($4:8))),"")</f>
        <v>464</v>
      </c>
      <c r="S8" s="122">
        <f ca="1">IFERROR(INDEX(A$2:A$177,MATCH(R8,B$2:B$177,0)),1000)</f>
        <v>38</v>
      </c>
      <c r="T8" s="123" t="s">
        <v>9</v>
      </c>
      <c r="U8" s="112" t="str">
        <f t="array" aca="1" ref="U8" ca="1">IFERROR(INDEX(B$2:B$175,SMALL(IF((E$2:E$175=Q$2),ROW(INDIRECT("1:"&amp;ROWS(B$2:B$175)))),ROWS($4:13))),"")</f>
        <v/>
      </c>
      <c r="V8" s="122">
        <f ca="1">IFERROR(INDEX(A$2:A$177,MATCH(U8,B$2:B$177,0)),1000)</f>
        <v>1000</v>
      </c>
    </row>
    <row r="9" spans="1:22" s="5" customFormat="1" ht="16.5" thickBot="1">
      <c r="A9" s="78">
        <f t="shared" si="0"/>
        <v>8</v>
      </c>
      <c r="B9" s="163">
        <v>127</v>
      </c>
      <c r="C9" s="41" t="str">
        <f t="shared" si="1"/>
        <v>MOTAHU</v>
      </c>
      <c r="D9" s="67" t="str">
        <f t="shared" si="2"/>
        <v>Herehau</v>
      </c>
      <c r="E9" s="42" t="str">
        <f t="shared" si="3"/>
        <v>HITIA'A</v>
      </c>
      <c r="F9" s="65">
        <f t="shared" si="4"/>
        <v>37164</v>
      </c>
      <c r="G9" s="66" t="str">
        <f t="shared" si="5"/>
        <v>F</v>
      </c>
      <c r="H9" s="66" t="str">
        <f t="shared" si="6"/>
        <v>MF</v>
      </c>
      <c r="I9" s="49"/>
      <c r="J9" s="354" t="s">
        <v>10</v>
      </c>
      <c r="K9" s="355"/>
      <c r="L9" s="108">
        <f ca="1">SUM(L4:L8)</f>
        <v>73</v>
      </c>
      <c r="M9" s="106" t="s">
        <v>10</v>
      </c>
      <c r="N9" s="107"/>
      <c r="O9" s="108">
        <f ca="1">SUM(O4:O8)</f>
        <v>159</v>
      </c>
      <c r="P9" s="110"/>
      <c r="Q9" s="354" t="s">
        <v>10</v>
      </c>
      <c r="R9" s="355"/>
      <c r="S9" s="108">
        <f ca="1">SUM(S4:S8)</f>
        <v>94</v>
      </c>
      <c r="T9" s="354" t="s">
        <v>10</v>
      </c>
      <c r="U9" s="355"/>
      <c r="V9" s="108">
        <f ca="1">SUM(V4:V8)</f>
        <v>5000</v>
      </c>
    </row>
    <row r="10" spans="1:22" s="5" customFormat="1">
      <c r="A10" s="78">
        <f t="shared" si="0"/>
        <v>9</v>
      </c>
      <c r="B10" s="163">
        <v>355</v>
      </c>
      <c r="C10" s="41" t="str">
        <f t="shared" si="1"/>
        <v>TOA</v>
      </c>
      <c r="D10" s="67" t="str">
        <f t="shared" si="2"/>
        <v>MYRIAM</v>
      </c>
      <c r="E10" s="42" t="str">
        <f t="shared" si="3"/>
        <v>TARAVAO</v>
      </c>
      <c r="F10" s="65">
        <f t="shared" si="4"/>
        <v>37054</v>
      </c>
      <c r="G10" s="66" t="str">
        <f t="shared" si="5"/>
        <v>F</v>
      </c>
      <c r="H10" s="66" t="str">
        <f t="shared" si="6"/>
        <v>MF</v>
      </c>
      <c r="I10" s="49"/>
      <c r="J10" s="124"/>
      <c r="K10" s="104"/>
      <c r="L10" s="124"/>
      <c r="M10" s="104"/>
      <c r="N10" s="104"/>
      <c r="O10" s="104"/>
      <c r="P10" s="104"/>
      <c r="Q10" s="124"/>
      <c r="R10" s="124"/>
      <c r="S10" s="124"/>
      <c r="T10" s="124"/>
      <c r="U10" s="124"/>
      <c r="V10" s="124"/>
    </row>
    <row r="11" spans="1:22" s="5" customFormat="1" ht="16.5" thickBot="1">
      <c r="A11" s="78">
        <f t="shared" si="0"/>
        <v>10</v>
      </c>
      <c r="B11" s="163">
        <v>533</v>
      </c>
      <c r="C11" s="41" t="str">
        <f t="shared" si="1"/>
        <v>EGRETAUD</v>
      </c>
      <c r="D11" s="67" t="str">
        <f t="shared" si="2"/>
        <v>Juliette</v>
      </c>
      <c r="E11" s="42" t="str">
        <f t="shared" si="3"/>
        <v>PAEA</v>
      </c>
      <c r="F11" s="65">
        <f t="shared" si="4"/>
        <v>36597</v>
      </c>
      <c r="G11" s="66" t="str">
        <f t="shared" si="5"/>
        <v>F</v>
      </c>
      <c r="H11" s="66" t="str">
        <f t="shared" si="6"/>
        <v>MF</v>
      </c>
      <c r="I11" s="49"/>
      <c r="J11" s="124"/>
      <c r="K11" s="124"/>
      <c r="L11" s="124"/>
      <c r="M11" s="124"/>
      <c r="N11" s="124"/>
      <c r="O11" s="124"/>
      <c r="P11" s="104"/>
      <c r="Q11" s="110"/>
      <c r="R11" s="110"/>
      <c r="S11" s="110"/>
      <c r="T11" s="110"/>
      <c r="U11" s="110"/>
      <c r="V11" s="110"/>
    </row>
    <row r="12" spans="1:22" s="5" customFormat="1" ht="16.5" thickBot="1">
      <c r="A12" s="78">
        <f t="shared" si="0"/>
        <v>11</v>
      </c>
      <c r="B12" s="163">
        <v>351</v>
      </c>
      <c r="C12" s="41" t="str">
        <f t="shared" si="1"/>
        <v>TAVAEARII</v>
      </c>
      <c r="D12" s="67" t="str">
        <f t="shared" si="2"/>
        <v>RANITEA</v>
      </c>
      <c r="E12" s="42" t="str">
        <f t="shared" si="3"/>
        <v>TARAVAO</v>
      </c>
      <c r="F12" s="65">
        <f t="shared" si="4"/>
        <v>36774</v>
      </c>
      <c r="G12" s="66" t="str">
        <f t="shared" si="5"/>
        <v>F</v>
      </c>
      <c r="H12" s="66" t="str">
        <f t="shared" si="6"/>
        <v>MF</v>
      </c>
      <c r="I12" s="49"/>
      <c r="J12" s="103" t="str">
        <f>'Données '!R5</f>
        <v>TARAVAO</v>
      </c>
      <c r="K12" s="104"/>
      <c r="L12" s="105"/>
      <c r="M12" s="104"/>
      <c r="N12" s="104"/>
      <c r="O12" s="104"/>
      <c r="P12" s="104"/>
      <c r="Q12" s="103" t="str">
        <f>'Données '!R4</f>
        <v>SCT</v>
      </c>
      <c r="R12" s="104"/>
      <c r="S12" s="104"/>
      <c r="T12" s="104"/>
      <c r="U12" s="104"/>
      <c r="V12" s="104"/>
    </row>
    <row r="13" spans="1:22" s="5" customFormat="1" ht="16.5" thickBot="1">
      <c r="A13" s="78">
        <f t="shared" si="0"/>
        <v>12</v>
      </c>
      <c r="B13" s="163">
        <v>254</v>
      </c>
      <c r="C13" s="41" t="str">
        <f t="shared" si="1"/>
        <v>GAUDENZI</v>
      </c>
      <c r="D13" s="67" t="str">
        <f t="shared" si="2"/>
        <v>maheata</v>
      </c>
      <c r="E13" s="42" t="str">
        <f t="shared" si="3"/>
        <v>SCT</v>
      </c>
      <c r="F13" s="65">
        <f t="shared" si="4"/>
        <v>36934</v>
      </c>
      <c r="G13" s="66" t="str">
        <f t="shared" si="5"/>
        <v>F</v>
      </c>
      <c r="H13" s="66" t="str">
        <f t="shared" si="6"/>
        <v>MF</v>
      </c>
      <c r="I13" s="49"/>
      <c r="J13" s="98" t="s">
        <v>3</v>
      </c>
      <c r="K13" s="99" t="s">
        <v>104</v>
      </c>
      <c r="L13" s="100" t="s">
        <v>4</v>
      </c>
      <c r="M13" s="101" t="s">
        <v>14</v>
      </c>
      <c r="N13" s="99" t="s">
        <v>104</v>
      </c>
      <c r="O13" s="100" t="s">
        <v>4</v>
      </c>
      <c r="P13" s="102"/>
      <c r="Q13" s="98" t="s">
        <v>3</v>
      </c>
      <c r="R13" s="99" t="s">
        <v>104</v>
      </c>
      <c r="S13" s="100" t="s">
        <v>4</v>
      </c>
      <c r="T13" s="101" t="s">
        <v>14</v>
      </c>
      <c r="U13" s="99" t="s">
        <v>104</v>
      </c>
      <c r="V13" s="100" t="s">
        <v>4</v>
      </c>
    </row>
    <row r="14" spans="1:22" s="5" customFormat="1">
      <c r="A14" s="78">
        <f t="shared" si="0"/>
        <v>13</v>
      </c>
      <c r="B14" s="163">
        <v>354</v>
      </c>
      <c r="C14" s="41" t="str">
        <f t="shared" si="1"/>
        <v>TEHEIPUARII</v>
      </c>
      <c r="D14" s="67" t="str">
        <f t="shared" si="2"/>
        <v>TESSMANY</v>
      </c>
      <c r="E14" s="42" t="str">
        <f t="shared" si="3"/>
        <v>TARAVAO</v>
      </c>
      <c r="F14" s="65">
        <f t="shared" si="4"/>
        <v>36838</v>
      </c>
      <c r="G14" s="66" t="str">
        <f t="shared" si="5"/>
        <v>F</v>
      </c>
      <c r="H14" s="66" t="str">
        <f t="shared" si="6"/>
        <v>MF</v>
      </c>
      <c r="I14" s="49"/>
      <c r="J14" s="111" t="s">
        <v>5</v>
      </c>
      <c r="K14" s="112">
        <f t="array" aca="1" ref="K14" ca="1">IFERROR(INDEX(B$2:B$175,SMALL(IF((E$2:E$175=J$12),ROW(INDIRECT("1:"&amp;ROWS(B$2:B$175)))),ROWS($14:14))),"")</f>
        <v>356</v>
      </c>
      <c r="L14" s="113">
        <f ca="1">IFERROR(INDEX(A$2:A$175,MATCH(K14,B$2:B$175,0)),1000)</f>
        <v>2</v>
      </c>
      <c r="M14" s="114" t="s">
        <v>5</v>
      </c>
      <c r="N14" s="115">
        <f t="array" aca="1" ref="N14" ca="1">IFERROR(INDEX(B$2:B$175,SMALL(IF((E$2:E$175=J$12),ROW(INDIRECT("1:"&amp;ROWS(B$2:B$175)))),ROWS($14:19))),"")</f>
        <v>354</v>
      </c>
      <c r="O14" s="113">
        <f ca="1">IFERROR(INDEX(A$2:A$175,MATCH(N14,B$2:B$175,0)),1000)</f>
        <v>13</v>
      </c>
      <c r="P14" s="110"/>
      <c r="Q14" s="111" t="s">
        <v>5</v>
      </c>
      <c r="R14" s="112">
        <f t="array" aca="1" ref="R14" ca="1">IFERROR(INDEX(B$2:B$175,SMALL(IF((E$2:E$175=Q$12),ROW(INDIRECT("1:"&amp;ROWS(B$2:B$175)))),ROWS($14:14))),"")</f>
        <v>255</v>
      </c>
      <c r="S14" s="113">
        <f ca="1">IFERROR(INDEX(A$2:A$175,MATCH(R14,B$2:B$175,0)),1000)</f>
        <v>6</v>
      </c>
      <c r="T14" s="114" t="s">
        <v>5</v>
      </c>
      <c r="U14" s="112">
        <f t="array" aca="1" ref="U14" ca="1">IFERROR(INDEX(B$2:B$175,SMALL(IF((E$2:E$175=Q$12),ROW(INDIRECT("1:"&amp;ROWS(B$2:B$175)))),ROWS($14:19))),"")</f>
        <v>265</v>
      </c>
      <c r="V14" s="113">
        <f ca="1">IFERROR(INDEX(A$2:A$175,MATCH(U14,B$2:B$175,0)),1000)</f>
        <v>29</v>
      </c>
    </row>
    <row r="15" spans="1:22" s="5" customFormat="1">
      <c r="A15" s="78">
        <f t="shared" si="0"/>
        <v>14</v>
      </c>
      <c r="B15" s="163">
        <v>253</v>
      </c>
      <c r="C15" s="41" t="str">
        <f t="shared" si="1"/>
        <v>NEAGLE</v>
      </c>
      <c r="D15" s="67" t="str">
        <f t="shared" si="2"/>
        <v>vainui</v>
      </c>
      <c r="E15" s="42" t="str">
        <f t="shared" si="3"/>
        <v>SCT</v>
      </c>
      <c r="F15" s="65">
        <f t="shared" si="4"/>
        <v>36698</v>
      </c>
      <c r="G15" s="66" t="str">
        <f t="shared" si="5"/>
        <v>F</v>
      </c>
      <c r="H15" s="66" t="str">
        <f t="shared" si="6"/>
        <v>MF</v>
      </c>
      <c r="I15" s="49"/>
      <c r="J15" s="116" t="s">
        <v>6</v>
      </c>
      <c r="K15" s="117">
        <f t="array" aca="1" ref="K15" ca="1">IFERROR(INDEX(B$2:B$175,SMALL(IF((E$2:E$175=J$12),ROW(INDIRECT("1:"&amp;ROWS(B$2:B$175)))),ROWS($14:15))),"")</f>
        <v>357</v>
      </c>
      <c r="L15" s="118">
        <f ca="1">IFERROR(INDEX(A$2:A$175,MATCH(K15,B$2:B$175,0)),1000)</f>
        <v>5</v>
      </c>
      <c r="M15" s="119" t="s">
        <v>6</v>
      </c>
      <c r="N15" s="115">
        <f t="array" aca="1" ref="N15" ca="1">IFERROR(INDEX(B$2:B$175,SMALL(IF((E$2:E$175=J$12),ROW(INDIRECT("1:"&amp;ROWS(B$2:B$175)))),ROWS($14:20))),"")</f>
        <v>353</v>
      </c>
      <c r="O15" s="118">
        <f ca="1">IFERROR(INDEX(A$2:A$175,MATCH(N15,B$2:B$175,0)),1000)</f>
        <v>21</v>
      </c>
      <c r="P15" s="110"/>
      <c r="Q15" s="116" t="s">
        <v>6</v>
      </c>
      <c r="R15" s="112">
        <f t="array" aca="1" ref="R15" ca="1">IFERROR(INDEX(B$2:B$175,SMALL(IF((E$2:E$175=Q$12),ROW(INDIRECT("1:"&amp;ROWS(B$2:B$175)))),ROWS($14:15))),"")</f>
        <v>254</v>
      </c>
      <c r="S15" s="118">
        <f ca="1">IFERROR(INDEX(A$2:A$175,MATCH(R15,B$2:B$175,0)),1000)</f>
        <v>12</v>
      </c>
      <c r="T15" s="119" t="s">
        <v>6</v>
      </c>
      <c r="U15" s="112" t="str">
        <f t="array" aca="1" ref="U15" ca="1">IFERROR(INDEX(B$2:B$175,SMALL(IF((E$2:E$175=Q$12),ROW(INDIRECT("1:"&amp;ROWS(B$2:B$175)))),ROWS($14:20))),"")</f>
        <v/>
      </c>
      <c r="V15" s="118">
        <f ca="1">IFERROR(INDEX(A$2:A$175,MATCH(U15,B$2:B$175,0)),1000)</f>
        <v>1000</v>
      </c>
    </row>
    <row r="16" spans="1:22" s="5" customFormat="1">
      <c r="A16" s="78">
        <f t="shared" si="0"/>
        <v>15</v>
      </c>
      <c r="B16" s="163">
        <v>463</v>
      </c>
      <c r="C16" s="41" t="str">
        <f t="shared" si="1"/>
        <v>STEIN</v>
      </c>
      <c r="D16" s="67" t="str">
        <f t="shared" si="2"/>
        <v>RAINATEA ROHANA ALHENA</v>
      </c>
      <c r="E16" s="42" t="str">
        <f t="shared" si="3"/>
        <v>PAPARA</v>
      </c>
      <c r="F16" s="65">
        <f t="shared" si="4"/>
        <v>37035</v>
      </c>
      <c r="G16" s="66" t="str">
        <f t="shared" si="5"/>
        <v>F</v>
      </c>
      <c r="H16" s="66" t="str">
        <f t="shared" si="6"/>
        <v>MF</v>
      </c>
      <c r="I16" s="49"/>
      <c r="J16" s="116" t="s">
        <v>7</v>
      </c>
      <c r="K16" s="117">
        <f t="array" aca="1" ref="K16" ca="1">IFERROR(INDEX(B$2:B$175,SMALL(IF((E$2:E$175=J$12),ROW(INDIRECT("1:"&amp;ROWS(B$2:B$175)))),ROWS($14:16))),"")</f>
        <v>359</v>
      </c>
      <c r="L16" s="118">
        <f ca="1">IFERROR(INDEX(A$2:A$175,MATCH(K16,B$2:B$175,0)),1000)</f>
        <v>7</v>
      </c>
      <c r="M16" s="119" t="s">
        <v>7</v>
      </c>
      <c r="N16" s="115">
        <f t="array" aca="1" ref="N16" ca="1">IFERROR(INDEX(B$2:B$175,SMALL(IF((E$2:E$175=J$12),ROW(INDIRECT("1:"&amp;ROWS(B$2:B$175)))),ROWS($14:21))),"")</f>
        <v>352</v>
      </c>
      <c r="O16" s="118">
        <f ca="1">IFERROR(INDEX(A$2:A$175,MATCH(N16,B$2:B$175,0)),1000)</f>
        <v>22</v>
      </c>
      <c r="P16" s="110"/>
      <c r="Q16" s="116" t="s">
        <v>7</v>
      </c>
      <c r="R16" s="112">
        <f t="array" aca="1" ref="R16" ca="1">IFERROR(INDEX(B$2:B$175,SMALL(IF((E$2:E$175=Q$12),ROW(INDIRECT("1:"&amp;ROWS(B$2:B$175)))),ROWS($14:16))),"")</f>
        <v>253</v>
      </c>
      <c r="S16" s="118">
        <f ca="1">IFERROR(INDEX(A$2:A$175,MATCH(R16,B$2:B$175,0)),1000)</f>
        <v>14</v>
      </c>
      <c r="T16" s="119" t="s">
        <v>7</v>
      </c>
      <c r="U16" s="112" t="str">
        <f t="array" aca="1" ref="U16" ca="1">IFERROR(INDEX(B$2:B$175,SMALL(IF((E$2:E$175=Q$12),ROW(INDIRECT("1:"&amp;ROWS(B$2:B$175)))),ROWS($14:21))),"")</f>
        <v/>
      </c>
      <c r="V16" s="118">
        <f ca="1">IFERROR(INDEX(A$2:A$175,MATCH(U16,B$2:B$175,0)),1000)</f>
        <v>1000</v>
      </c>
    </row>
    <row r="17" spans="1:22" s="5" customFormat="1">
      <c r="A17" s="78">
        <f t="shared" si="0"/>
        <v>16</v>
      </c>
      <c r="B17" s="163">
        <v>541</v>
      </c>
      <c r="C17" s="41" t="str">
        <f t="shared" si="1"/>
        <v>ROYER</v>
      </c>
      <c r="D17" s="67" t="str">
        <f t="shared" si="2"/>
        <v>Imiau</v>
      </c>
      <c r="E17" s="42" t="str">
        <f t="shared" si="3"/>
        <v>PAEA</v>
      </c>
      <c r="F17" s="65">
        <f t="shared" si="4"/>
        <v>37076</v>
      </c>
      <c r="G17" s="66" t="str">
        <f t="shared" si="5"/>
        <v>F</v>
      </c>
      <c r="H17" s="66" t="str">
        <f t="shared" si="6"/>
        <v>MF</v>
      </c>
      <c r="I17" s="49"/>
      <c r="J17" s="116" t="s">
        <v>8</v>
      </c>
      <c r="K17" s="117">
        <f t="array" aca="1" ref="K17" ca="1">IFERROR(INDEX(B$2:B$175,SMALL(IF((E$2:E$175=J$12),ROW(INDIRECT("1:"&amp;ROWS(B$2:B$175)))),ROWS($14:17))),"")</f>
        <v>355</v>
      </c>
      <c r="L17" s="118">
        <f ca="1">IFERROR(INDEX(A$2:A$175,MATCH(K17,B$2:B$175,0)),1000)</f>
        <v>9</v>
      </c>
      <c r="M17" s="119" t="s">
        <v>8</v>
      </c>
      <c r="N17" s="115">
        <f t="array" aca="1" ref="N17" ca="1">IFERROR(INDEX(B$2:B$175,SMALL(IF((E$2:E$175=J$12),ROW(INDIRECT("1:"&amp;ROWS(B$2:B$175)))),ROWS($14:22))),"")</f>
        <v>358</v>
      </c>
      <c r="O17" s="118">
        <f ca="1">IFERROR(INDEX(A$2:A$175,MATCH(N17,B$2:B$175,0)),1000)</f>
        <v>23</v>
      </c>
      <c r="P17" s="110"/>
      <c r="Q17" s="116" t="s">
        <v>8</v>
      </c>
      <c r="R17" s="112">
        <f t="array" aca="1" ref="R17" ca="1">IFERROR(INDEX(B$2:B$175,SMALL(IF((E$2:E$175=Q$12),ROW(INDIRECT("1:"&amp;ROWS(B$2:B$175)))),ROWS($14:17))),"")</f>
        <v>256</v>
      </c>
      <c r="S17" s="118">
        <f ca="1">IFERROR(INDEX(A$2:A$175,MATCH(R17,B$2:B$175,0)),1000)</f>
        <v>20</v>
      </c>
      <c r="T17" s="119" t="s">
        <v>8</v>
      </c>
      <c r="U17" s="112" t="str">
        <f t="array" aca="1" ref="U17" ca="1">IFERROR(INDEX(B$2:B$175,SMALL(IF((E$2:E$175=Q$12),ROW(INDIRECT("1:"&amp;ROWS(B$2:B$175)))),ROWS($14:22))),"")</f>
        <v/>
      </c>
      <c r="V17" s="118">
        <f ca="1">IFERROR(INDEX(A$2:A$175,MATCH(U17,B$2:B$175,0)),1000)</f>
        <v>1000</v>
      </c>
    </row>
    <row r="18" spans="1:22" s="5" customFormat="1" ht="16.5" thickBot="1">
      <c r="A18" s="78">
        <f t="shared" si="0"/>
        <v>17</v>
      </c>
      <c r="B18" s="163">
        <v>537</v>
      </c>
      <c r="C18" s="41" t="str">
        <f t="shared" si="1"/>
        <v>PAJON-ROUX</v>
      </c>
      <c r="D18" s="67" t="str">
        <f t="shared" si="2"/>
        <v>Maëlys</v>
      </c>
      <c r="E18" s="42" t="str">
        <f t="shared" si="3"/>
        <v>PAEA</v>
      </c>
      <c r="F18" s="65">
        <f t="shared" si="4"/>
        <v>37068</v>
      </c>
      <c r="G18" s="66" t="str">
        <f t="shared" si="5"/>
        <v>F</v>
      </c>
      <c r="H18" s="66" t="str">
        <f t="shared" si="6"/>
        <v>MF</v>
      </c>
      <c r="I18" s="49"/>
      <c r="J18" s="120" t="s">
        <v>9</v>
      </c>
      <c r="K18" s="121">
        <f t="array" aca="1" ref="K18" ca="1">IFERROR(INDEX(B$2:B$175,SMALL(IF((E$2:E$175=J$12),ROW(INDIRECT("1:"&amp;ROWS(B$2:B$175)))),ROWS($14:18))),"")</f>
        <v>351</v>
      </c>
      <c r="L18" s="122">
        <f ca="1">IFERROR(INDEX(A$2:A$175,MATCH(K18,B$2:B$175,0)),1000)</f>
        <v>11</v>
      </c>
      <c r="M18" s="123" t="s">
        <v>9</v>
      </c>
      <c r="N18" s="115">
        <f t="array" aca="1" ref="N18" ca="1">IFERROR(INDEX(B$2:B$175,SMALL(IF((E$2:E$175=J$12),ROW(INDIRECT("1:"&amp;ROWS(B$2:B$175)))),ROWS($14:23))),"")</f>
        <v>362</v>
      </c>
      <c r="O18" s="122">
        <f ca="1">IFERROR(INDEX(A$2:A$175,MATCH(N18,B$2:B$175,0)),1000)</f>
        <v>25</v>
      </c>
      <c r="P18" s="110"/>
      <c r="Q18" s="120" t="s">
        <v>9</v>
      </c>
      <c r="R18" s="112">
        <f t="array" aca="1" ref="R18" ca="1">IFERROR(INDEX(B$2:B$175,SMALL(IF((E$2:E$175=Q$12),ROW(INDIRECT("1:"&amp;ROWS(B$2:B$175)))),ROWS($14:18))),"")</f>
        <v>258</v>
      </c>
      <c r="S18" s="122">
        <f ca="1">IFERROR(INDEX(A$2:A$175,MATCH(R18,B$2:B$175,0)),1000)</f>
        <v>24</v>
      </c>
      <c r="T18" s="123" t="s">
        <v>9</v>
      </c>
      <c r="U18" s="112" t="str">
        <f t="array" aca="1" ref="U18" ca="1">IFERROR(INDEX(B$2:B$175,SMALL(IF((E$2:E$175=Q$12),ROW(INDIRECT("1:"&amp;ROWS(B$2:B$175)))),ROWS($14:23))),"")</f>
        <v/>
      </c>
      <c r="V18" s="122">
        <f ca="1">IFERROR(INDEX(A$2:A$175,MATCH(U18,B$2:B$175,0)),1000)</f>
        <v>1000</v>
      </c>
    </row>
    <row r="19" spans="1:22" s="5" customFormat="1" ht="16.5" thickBot="1">
      <c r="A19" s="78">
        <f t="shared" si="0"/>
        <v>18</v>
      </c>
      <c r="B19" s="163">
        <v>133</v>
      </c>
      <c r="C19" s="41" t="str">
        <f t="shared" si="1"/>
        <v>YE ON</v>
      </c>
      <c r="D19" s="67" t="str">
        <f t="shared" si="2"/>
        <v>Terautahi</v>
      </c>
      <c r="E19" s="42" t="str">
        <f t="shared" si="3"/>
        <v>HITIA'A</v>
      </c>
      <c r="F19" s="65">
        <f t="shared" si="4"/>
        <v>36627</v>
      </c>
      <c r="G19" s="66" t="str">
        <f t="shared" si="5"/>
        <v>F</v>
      </c>
      <c r="H19" s="66" t="str">
        <f t="shared" si="6"/>
        <v>MF</v>
      </c>
      <c r="I19" s="49"/>
      <c r="J19" s="354" t="s">
        <v>10</v>
      </c>
      <c r="K19" s="355"/>
      <c r="L19" s="108">
        <f ca="1">SUM(L14:L18)</f>
        <v>34</v>
      </c>
      <c r="M19" s="148" t="s">
        <v>10</v>
      </c>
      <c r="N19" s="107"/>
      <c r="O19" s="108">
        <f ca="1">SUM(O14:O18)</f>
        <v>104</v>
      </c>
      <c r="P19" s="110"/>
      <c r="Q19" s="354" t="s">
        <v>10</v>
      </c>
      <c r="R19" s="355"/>
      <c r="S19" s="108">
        <f ca="1">SUM(S14:S18)</f>
        <v>76</v>
      </c>
      <c r="T19" s="354" t="s">
        <v>10</v>
      </c>
      <c r="U19" s="355"/>
      <c r="V19" s="108">
        <f ca="1">SUM(V14:V18)</f>
        <v>4029</v>
      </c>
    </row>
    <row r="20" spans="1:22" s="5" customFormat="1">
      <c r="A20" s="78">
        <f t="shared" si="0"/>
        <v>19</v>
      </c>
      <c r="B20" s="163">
        <v>137</v>
      </c>
      <c r="C20" s="41" t="str">
        <f t="shared" si="1"/>
        <v>TAURU RAYAPAN</v>
      </c>
      <c r="D20" s="67" t="str">
        <f t="shared" si="2"/>
        <v>Océane</v>
      </c>
      <c r="E20" s="42" t="str">
        <f t="shared" si="3"/>
        <v>HITIA'A</v>
      </c>
      <c r="F20" s="65">
        <f t="shared" si="4"/>
        <v>36929</v>
      </c>
      <c r="G20" s="66" t="str">
        <f t="shared" si="5"/>
        <v>F</v>
      </c>
      <c r="H20" s="66" t="str">
        <f t="shared" si="6"/>
        <v>MF</v>
      </c>
      <c r="I20" s="49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</row>
    <row r="21" spans="1:22" s="5" customFormat="1" ht="16.5" thickBot="1">
      <c r="A21" s="78">
        <f t="shared" si="0"/>
        <v>20</v>
      </c>
      <c r="B21" s="163">
        <v>256</v>
      </c>
      <c r="C21" s="41" t="str">
        <f t="shared" si="1"/>
        <v>TI-PAON</v>
      </c>
      <c r="D21" s="67" t="str">
        <f t="shared" si="2"/>
        <v>wendy</v>
      </c>
      <c r="E21" s="42" t="str">
        <f t="shared" si="3"/>
        <v>SCT</v>
      </c>
      <c r="F21" s="65">
        <f t="shared" si="4"/>
        <v>36689</v>
      </c>
      <c r="G21" s="66" t="str">
        <f t="shared" si="5"/>
        <v>F</v>
      </c>
      <c r="H21" s="66" t="str">
        <f t="shared" si="6"/>
        <v>MF</v>
      </c>
      <c r="I21" s="49"/>
      <c r="J21" s="104"/>
      <c r="K21" s="104"/>
      <c r="L21" s="104"/>
      <c r="M21" s="104"/>
      <c r="N21" s="104"/>
      <c r="O21" s="104"/>
      <c r="P21" s="104"/>
      <c r="Q21" s="110"/>
      <c r="R21" s="110"/>
      <c r="S21" s="110"/>
      <c r="T21" s="110"/>
      <c r="U21" s="110"/>
      <c r="V21" s="110"/>
    </row>
    <row r="22" spans="1:22" s="5" customFormat="1" ht="16.5" thickBot="1">
      <c r="A22" s="78">
        <f t="shared" si="0"/>
        <v>21</v>
      </c>
      <c r="B22" s="163">
        <v>353</v>
      </c>
      <c r="C22" s="41" t="str">
        <f t="shared" si="1"/>
        <v>TETUANUI</v>
      </c>
      <c r="D22" s="67" t="str">
        <f t="shared" si="2"/>
        <v>HEIA</v>
      </c>
      <c r="E22" s="42" t="str">
        <f t="shared" si="3"/>
        <v>TARAVAO</v>
      </c>
      <c r="F22" s="65">
        <f t="shared" si="4"/>
        <v>36689</v>
      </c>
      <c r="G22" s="66" t="str">
        <f t="shared" si="5"/>
        <v>F</v>
      </c>
      <c r="H22" s="66" t="str">
        <f t="shared" si="6"/>
        <v>MF</v>
      </c>
      <c r="I22" s="49"/>
      <c r="J22" s="103" t="str">
        <f>'Données '!R6</f>
        <v>HITIA'A</v>
      </c>
      <c r="K22" s="104"/>
      <c r="L22" s="105"/>
      <c r="M22" s="104"/>
      <c r="N22" s="104"/>
      <c r="O22" s="104"/>
      <c r="P22" s="104"/>
      <c r="Q22" s="103" t="str">
        <f>'Données '!R7</f>
        <v>X</v>
      </c>
      <c r="R22" s="104"/>
      <c r="S22" s="104"/>
      <c r="T22" s="104"/>
      <c r="U22" s="104"/>
      <c r="V22" s="104"/>
    </row>
    <row r="23" spans="1:22" s="5" customFormat="1" ht="16.5" thickBot="1">
      <c r="A23" s="78">
        <f t="shared" si="0"/>
        <v>22</v>
      </c>
      <c r="B23" s="163">
        <v>352</v>
      </c>
      <c r="C23" s="41" t="str">
        <f t="shared" si="1"/>
        <v>ROOMATAAROA</v>
      </c>
      <c r="D23" s="67" t="str">
        <f t="shared" si="2"/>
        <v>ODYSSEE</v>
      </c>
      <c r="E23" s="42" t="str">
        <f t="shared" si="3"/>
        <v>TARAVAO</v>
      </c>
      <c r="F23" s="65">
        <f t="shared" si="4"/>
        <v>36877</v>
      </c>
      <c r="G23" s="66" t="str">
        <f t="shared" si="5"/>
        <v>F</v>
      </c>
      <c r="H23" s="66" t="str">
        <f t="shared" si="6"/>
        <v>MF</v>
      </c>
      <c r="I23" s="49"/>
      <c r="J23" s="98" t="s">
        <v>3</v>
      </c>
      <c r="K23" s="99" t="s">
        <v>104</v>
      </c>
      <c r="L23" s="100" t="s">
        <v>4</v>
      </c>
      <c r="M23" s="101" t="s">
        <v>14</v>
      </c>
      <c r="N23" s="99" t="s">
        <v>104</v>
      </c>
      <c r="O23" s="100" t="s">
        <v>4</v>
      </c>
      <c r="P23" s="97"/>
      <c r="Q23" s="98" t="s">
        <v>3</v>
      </c>
      <c r="R23" s="99" t="s">
        <v>104</v>
      </c>
      <c r="S23" s="100" t="s">
        <v>4</v>
      </c>
      <c r="T23" s="101" t="s">
        <v>14</v>
      </c>
      <c r="U23" s="99" t="s">
        <v>104</v>
      </c>
      <c r="V23" s="100" t="s">
        <v>4</v>
      </c>
    </row>
    <row r="24" spans="1:22" s="5" customFormat="1">
      <c r="A24" s="78">
        <f t="shared" si="0"/>
        <v>23</v>
      </c>
      <c r="B24" s="163">
        <v>358</v>
      </c>
      <c r="C24" s="41" t="str">
        <f t="shared" si="1"/>
        <v>QUEREL</v>
      </c>
      <c r="D24" s="67" t="str">
        <f t="shared" si="2"/>
        <v>TATIANA</v>
      </c>
      <c r="E24" s="42" t="str">
        <f t="shared" si="3"/>
        <v>TARAVAO</v>
      </c>
      <c r="F24" s="65">
        <f t="shared" si="4"/>
        <v>36594</v>
      </c>
      <c r="G24" s="66" t="str">
        <f t="shared" si="5"/>
        <v>F</v>
      </c>
      <c r="H24" s="66" t="str">
        <f t="shared" si="6"/>
        <v>MF</v>
      </c>
      <c r="I24" s="49"/>
      <c r="J24" s="111" t="s">
        <v>5</v>
      </c>
      <c r="K24" s="112">
        <f t="array" aca="1" ref="K24" ca="1">IFERROR(INDEX(B$2:B$175,SMALL(IF((E$2:E$175=J$22),ROW(INDIRECT("1:"&amp;ROWS(B$2:B$175)))),ROWS($24:24))),"")</f>
        <v>127</v>
      </c>
      <c r="L24" s="113">
        <f ca="1">IFERROR(INDEX(A$2:A$175,MATCH(K24,B$2:B$175,0)),1000)</f>
        <v>8</v>
      </c>
      <c r="M24" s="114" t="s">
        <v>5</v>
      </c>
      <c r="N24" s="115" t="str">
        <f t="array" aca="1" ref="N24" ca="1">IFERROR(INDEX(B$2:B$175,SMALL(IF((E$2:E$175=J$24),ROW(INDIRECT("1:"&amp;ROWS(B$2:B$175)))),ROWS($24:29))),"")</f>
        <v/>
      </c>
      <c r="O24" s="113">
        <f ca="1">IFERROR(INDEX(A$2:A$175,MATCH(N24,B$2:B$175,0)),1000)</f>
        <v>1000</v>
      </c>
      <c r="P24" s="104"/>
      <c r="Q24" s="111" t="s">
        <v>5</v>
      </c>
      <c r="R24" s="112" t="str">
        <f t="array" aca="1" ref="R24" ca="1">IFERROR(INDEX(B$2:B$175,SMALL(IF((E$2:E$175=Q$24),ROW(INDIRECT("1:"&amp;ROWS(B$2:$B175)))),ROWS($24:24))),"")</f>
        <v/>
      </c>
      <c r="S24" s="113">
        <f ca="1">IFERROR(INDEX(A$2:A$175,MATCH(R24,B$2:B$175,0)),1000)</f>
        <v>1000</v>
      </c>
      <c r="T24" s="114" t="s">
        <v>5</v>
      </c>
      <c r="U24" s="112" t="str">
        <f t="array" aca="1" ref="U24" ca="1">IFERROR(INDEX(B$2:B$175,SMALL(IF((E$2:E$175=Q$22),ROW(INDIRECT("1:"&amp;ROWS(B$2:B$175)))),ROWS($24:29))),"")</f>
        <v/>
      </c>
      <c r="V24" s="113">
        <f ca="1">IFERROR(INDEX(A$2:A$175,MATCH(U24,B$2:B$175,0)),1000)</f>
        <v>1000</v>
      </c>
    </row>
    <row r="25" spans="1:22" s="5" customFormat="1">
      <c r="A25" s="78">
        <f t="shared" si="0"/>
        <v>24</v>
      </c>
      <c r="B25" s="163">
        <v>258</v>
      </c>
      <c r="C25" s="41" t="str">
        <f t="shared" si="1"/>
        <v>TAAVIRI</v>
      </c>
      <c r="D25" s="67" t="str">
        <f t="shared" si="2"/>
        <v>moniarii</v>
      </c>
      <c r="E25" s="42" t="str">
        <f t="shared" si="3"/>
        <v>SCT</v>
      </c>
      <c r="F25" s="65">
        <f t="shared" si="4"/>
        <v>36820</v>
      </c>
      <c r="G25" s="66" t="str">
        <f t="shared" si="5"/>
        <v>F</v>
      </c>
      <c r="H25" s="66" t="str">
        <f t="shared" si="6"/>
        <v>MF</v>
      </c>
      <c r="I25" s="49"/>
      <c r="J25" s="116" t="s">
        <v>6</v>
      </c>
      <c r="K25" s="117">
        <f t="array" aca="1" ref="K25" ca="1">IFERROR(INDEX(B$2:B$175,SMALL(IF((E$2:E$175=J$22),ROW(INDIRECT("1:"&amp;ROWS(B$2:B$175)))),ROWS($24:25))),"")</f>
        <v>133</v>
      </c>
      <c r="L25" s="118">
        <f ca="1">IFERROR(INDEX(A$2:A$175,MATCH(K25,B$2:B$175,0)),1000)</f>
        <v>18</v>
      </c>
      <c r="M25" s="119" t="s">
        <v>6</v>
      </c>
      <c r="N25" s="115" t="str">
        <f t="array" aca="1" ref="N25" ca="1">IFERROR(INDEX(B$2:B$175,SMALL(IF((E$2:E$175=J$24),ROW(INDIRECT("1:"&amp;ROWS(B$2:B$175)))),ROWS($24:30))),"")</f>
        <v/>
      </c>
      <c r="O25" s="118">
        <f ca="1">IFERROR(INDEX(A$2:A$175,MATCH(N25,B$2:B$175,0)),1000)</f>
        <v>1000</v>
      </c>
      <c r="P25" s="104"/>
      <c r="Q25" s="116" t="s">
        <v>6</v>
      </c>
      <c r="R25" s="117" t="str">
        <f t="array" aca="1" ref="R25" ca="1">IFERROR(INDEX(B$2:B$175,SMALL(IF((E$2:E$175=Q$24),ROW(INDIRECT("1:"&amp;ROWS(B$2:$B176)))),ROWS($24:25))),"")</f>
        <v/>
      </c>
      <c r="S25" s="118">
        <f ca="1">IFERROR(INDEX(A$2:A$175,MATCH(R25,B$2:B$175,0)),1000)</f>
        <v>1000</v>
      </c>
      <c r="T25" s="119" t="s">
        <v>6</v>
      </c>
      <c r="U25" s="112" t="str">
        <f t="array" aca="1" ref="U25" ca="1">IFERROR(INDEX(B$2:B$175,SMALL(IF((E$2:E$175=Q$22),ROW(INDIRECT("1:"&amp;ROWS(B$2:B$175)))),ROWS($24:30))),"")</f>
        <v/>
      </c>
      <c r="V25" s="118">
        <f ca="1">IFERROR(INDEX(A$2:A$175,MATCH(U25,B$2:B$175,0)),1000)</f>
        <v>1000</v>
      </c>
    </row>
    <row r="26" spans="1:22" s="5" customFormat="1">
      <c r="A26" s="78">
        <f t="shared" si="0"/>
        <v>25</v>
      </c>
      <c r="B26" s="163">
        <v>362</v>
      </c>
      <c r="C26" s="41" t="str">
        <f t="shared" si="1"/>
        <v>TUMATAAROA</v>
      </c>
      <c r="D26" s="67" t="str">
        <f t="shared" si="2"/>
        <v>ORNELA</v>
      </c>
      <c r="E26" s="42" t="str">
        <f t="shared" si="3"/>
        <v>TARAVAO</v>
      </c>
      <c r="F26" s="65">
        <f t="shared" si="4"/>
        <v>37018</v>
      </c>
      <c r="G26" s="66" t="str">
        <f t="shared" si="5"/>
        <v>F</v>
      </c>
      <c r="H26" s="66" t="str">
        <f t="shared" si="6"/>
        <v>MF</v>
      </c>
      <c r="I26" s="49"/>
      <c r="J26" s="116" t="s">
        <v>7</v>
      </c>
      <c r="K26" s="117">
        <f t="array" aca="1" ref="K26" ca="1">IFERROR(INDEX(B$2:B$175,SMALL(IF((E$2:E$175=J$22),ROW(INDIRECT("1:"&amp;ROWS(B$2:B$175)))),ROWS($24:26))),"")</f>
        <v>137</v>
      </c>
      <c r="L26" s="118">
        <f ca="1">IFERROR(INDEX(A$2:A$175,MATCH(K26,B$2:B$175,0)),1000)</f>
        <v>19</v>
      </c>
      <c r="M26" s="119" t="s">
        <v>7</v>
      </c>
      <c r="N26" s="115" t="str">
        <f t="array" aca="1" ref="N26" ca="1">IFERROR(INDEX(B$2:B$175,SMALL(IF((E$2:E$175=J$24),ROW(INDIRECT("1:"&amp;ROWS(B$2:B$175)))),ROWS($24:31))),"")</f>
        <v/>
      </c>
      <c r="O26" s="118">
        <f ca="1">IFERROR(INDEX(A$2:A$175,MATCH(N26,B$2:B$175,0)),1000)</f>
        <v>1000</v>
      </c>
      <c r="P26" s="104"/>
      <c r="Q26" s="116" t="s">
        <v>7</v>
      </c>
      <c r="R26" s="117" t="str">
        <f t="array" aca="1" ref="R26" ca="1">IFERROR(INDEX(B$2:B$175,SMALL(IF((E$2:E$175=Q$24),ROW(INDIRECT("1:"&amp;ROWS(B$2:$B177)))),ROWS($24:26))),"")</f>
        <v/>
      </c>
      <c r="S26" s="118">
        <f ca="1">IFERROR(INDEX(A$2:A$175,MATCH(R26,B$2:B$175,0)),1000)</f>
        <v>1000</v>
      </c>
      <c r="T26" s="119" t="s">
        <v>7</v>
      </c>
      <c r="U26" s="112" t="str">
        <f t="array" aca="1" ref="U26" ca="1">IFERROR(INDEX(B$2:B$175,SMALL(IF((E$2:E$175=Q$22),ROW(INDIRECT("1:"&amp;ROWS(B$2:B$175)))),ROWS($24:31))),"")</f>
        <v/>
      </c>
      <c r="V26" s="118">
        <f ca="1">IFERROR(INDEX(A$2:A$175,MATCH(U26,B$2:B$175,0)),1000)</f>
        <v>1000</v>
      </c>
    </row>
    <row r="27" spans="1:22" s="5" customFormat="1">
      <c r="A27" s="78">
        <f t="shared" si="0"/>
        <v>26</v>
      </c>
      <c r="B27" s="163">
        <v>542</v>
      </c>
      <c r="C27" s="41" t="str">
        <f t="shared" si="1"/>
        <v>URIMA</v>
      </c>
      <c r="D27" s="67" t="str">
        <f t="shared" si="2"/>
        <v>Tevahine</v>
      </c>
      <c r="E27" s="42" t="str">
        <f t="shared" si="3"/>
        <v>PAEA</v>
      </c>
      <c r="F27" s="65">
        <f t="shared" si="4"/>
        <v>37007</v>
      </c>
      <c r="G27" s="66" t="str">
        <f t="shared" si="5"/>
        <v>F</v>
      </c>
      <c r="H27" s="66" t="str">
        <f t="shared" si="6"/>
        <v>MF</v>
      </c>
      <c r="I27" s="49"/>
      <c r="J27" s="116" t="s">
        <v>8</v>
      </c>
      <c r="K27" s="117">
        <f t="array" aca="1" ref="K27" ca="1">IFERROR(INDEX(B$2:B$175,SMALL(IF((E$2:E$175=J$22),ROW(INDIRECT("1:"&amp;ROWS(B$2:B$175)))),ROWS($24:27))),"")</f>
        <v>126</v>
      </c>
      <c r="L27" s="118">
        <f ca="1">IFERROR(INDEX(A$2:A$175,MATCH(K27,B$2:B$175,0)),1000)</f>
        <v>34</v>
      </c>
      <c r="M27" s="119" t="s">
        <v>8</v>
      </c>
      <c r="N27" s="115" t="str">
        <f t="array" aca="1" ref="N27" ca="1">IFERROR(INDEX(B$2:B$175,SMALL(IF((E$2:E$175=J$24),ROW(INDIRECT("1:"&amp;ROWS(B$2:B$175)))),ROWS($24:32))),"")</f>
        <v/>
      </c>
      <c r="O27" s="118">
        <f ca="1">IFERROR(INDEX(A$2:A$175,MATCH(N27,B$2:B$175,0)),1000)</f>
        <v>1000</v>
      </c>
      <c r="P27" s="104"/>
      <c r="Q27" s="116" t="s">
        <v>8</v>
      </c>
      <c r="R27" s="117" t="str">
        <f t="array" aca="1" ref="R27" ca="1">IFERROR(INDEX(B$2:B$175,SMALL(IF((E$2:E$175=Q$24),ROW(INDIRECT("1:"&amp;ROWS(B$2:$B178)))),ROWS($24:27))),"")</f>
        <v/>
      </c>
      <c r="S27" s="118">
        <f ca="1">IFERROR(INDEX(A$2:A$175,MATCH(R27,B$2:B$175,0)),1000)</f>
        <v>1000</v>
      </c>
      <c r="T27" s="119" t="s">
        <v>8</v>
      </c>
      <c r="U27" s="112" t="str">
        <f t="array" aca="1" ref="U27" ca="1">IFERROR(INDEX(B$2:B$175,SMALL(IF((E$2:E$175=Q$22),ROW(INDIRECT("1:"&amp;ROWS(B$2:B$175)))),ROWS($24:32))),"")</f>
        <v/>
      </c>
      <c r="V27" s="118">
        <f ca="1">IFERROR(INDEX(A$2:A$175,MATCH(U27,B$2:B$175,0)),1000)</f>
        <v>1000</v>
      </c>
    </row>
    <row r="28" spans="1:22" s="5" customFormat="1" ht="16.5" thickBot="1">
      <c r="A28" s="78">
        <f t="shared" si="0"/>
        <v>27</v>
      </c>
      <c r="B28" s="163">
        <v>350</v>
      </c>
      <c r="C28" s="41" t="str">
        <f t="shared" si="1"/>
        <v>SNOW</v>
      </c>
      <c r="D28" s="67" t="str">
        <f t="shared" si="2"/>
        <v>HEINEREHIA</v>
      </c>
      <c r="E28" s="42" t="str">
        <f t="shared" si="3"/>
        <v>TARAVAO</v>
      </c>
      <c r="F28" s="65">
        <f t="shared" si="4"/>
        <v>36682</v>
      </c>
      <c r="G28" s="66" t="str">
        <f t="shared" si="5"/>
        <v>F</v>
      </c>
      <c r="H28" s="66" t="str">
        <f t="shared" si="6"/>
        <v>MF</v>
      </c>
      <c r="I28" s="49"/>
      <c r="J28" s="120" t="s">
        <v>9</v>
      </c>
      <c r="K28" s="121">
        <f t="array" aca="1" ref="K28" ca="1">IFERROR(INDEX(B$2:B$175,SMALL(IF((E$2:E$175=J$22),ROW(INDIRECT("1:"&amp;ROWS(B$2:B$175)))),ROWS($24:28))),"")</f>
        <v>129</v>
      </c>
      <c r="L28" s="122">
        <f ca="1">IFERROR(INDEX(A$2:A$175,MATCH(K28,B$2:B$175,0)),1000)</f>
        <v>39</v>
      </c>
      <c r="M28" s="123" t="s">
        <v>9</v>
      </c>
      <c r="N28" s="115" t="str">
        <f t="array" aca="1" ref="N28" ca="1">IFERROR(INDEX(B$2:B$175,SMALL(IF((E$2:E$175=J$24),ROW(INDIRECT("1:"&amp;ROWS(B$2:B$175)))),ROWS($24:33))),"")</f>
        <v/>
      </c>
      <c r="O28" s="122">
        <f ca="1">IFERROR(INDEX(A$2:A$175,MATCH(N28,B$2:B$175,0)),1000)</f>
        <v>1000</v>
      </c>
      <c r="P28" s="104"/>
      <c r="Q28" s="120" t="s">
        <v>9</v>
      </c>
      <c r="R28" s="121" t="str">
        <f t="array" aca="1" ref="R28" ca="1">IFERROR(INDEX(B$2:B$175,SMALL(IF((E$2:E$175=Q$24),ROW(INDIRECT("1:"&amp;ROWS(B$2:$B179)))),ROWS($24:28))),"")</f>
        <v/>
      </c>
      <c r="S28" s="122">
        <f ca="1">IFERROR(INDEX(A$2:A$175,MATCH(R28,B$2:B$175,0)),1000)</f>
        <v>1000</v>
      </c>
      <c r="T28" s="123" t="s">
        <v>9</v>
      </c>
      <c r="U28" s="112" t="str">
        <f t="array" aca="1" ref="U28" ca="1">IFERROR(INDEX(B$2:B$175,SMALL(IF((E$2:E$175=Q$22),ROW(INDIRECT("1:"&amp;ROWS(B$2:B$175)))),ROWS($24:33))),"")</f>
        <v/>
      </c>
      <c r="V28" s="122">
        <f ca="1">IFERROR(INDEX(A$2:A$175,MATCH(U28,B$2:B$175,0)),1000)</f>
        <v>1000</v>
      </c>
    </row>
    <row r="29" spans="1:22" s="5" customFormat="1" ht="16.5" thickBot="1">
      <c r="A29" s="78">
        <f t="shared" si="0"/>
        <v>28</v>
      </c>
      <c r="B29" s="163">
        <v>539</v>
      </c>
      <c r="C29" s="41" t="str">
        <f t="shared" si="1"/>
        <v>GARBUTT</v>
      </c>
      <c r="D29" s="67" t="str">
        <f t="shared" si="2"/>
        <v>Hinateata</v>
      </c>
      <c r="E29" s="42" t="str">
        <f t="shared" si="3"/>
        <v>PAEA</v>
      </c>
      <c r="F29" s="65">
        <f t="shared" si="4"/>
        <v>36964</v>
      </c>
      <c r="G29" s="66" t="str">
        <f t="shared" si="5"/>
        <v>F</v>
      </c>
      <c r="H29" s="66" t="str">
        <f t="shared" si="6"/>
        <v>MF</v>
      </c>
      <c r="I29" s="49"/>
      <c r="J29" s="354" t="s">
        <v>10</v>
      </c>
      <c r="K29" s="355"/>
      <c r="L29" s="108">
        <f ca="1">SUM(L24:L28)</f>
        <v>118</v>
      </c>
      <c r="M29" s="106" t="s">
        <v>10</v>
      </c>
      <c r="N29" s="107"/>
      <c r="O29" s="108">
        <f ca="1">SUM(O24:O28)</f>
        <v>5000</v>
      </c>
      <c r="P29" s="104"/>
      <c r="Q29" s="354" t="s">
        <v>10</v>
      </c>
      <c r="R29" s="356"/>
      <c r="S29" s="125">
        <f ca="1">SUM(S24:S28)</f>
        <v>5000</v>
      </c>
      <c r="T29" s="354" t="s">
        <v>10</v>
      </c>
      <c r="U29" s="356"/>
      <c r="V29" s="125">
        <f ca="1">SUM(V24:V28)</f>
        <v>5000</v>
      </c>
    </row>
    <row r="30" spans="1:22" s="5" customFormat="1">
      <c r="A30" s="78">
        <f t="shared" si="0"/>
        <v>29</v>
      </c>
      <c r="B30" s="163">
        <v>265</v>
      </c>
      <c r="C30" s="41" t="str">
        <f t="shared" si="1"/>
        <v>KOHUMOETINI</v>
      </c>
      <c r="D30" s="67" t="str">
        <f t="shared" si="2"/>
        <v>OCEANE</v>
      </c>
      <c r="E30" s="42" t="str">
        <f t="shared" si="3"/>
        <v>SCT</v>
      </c>
      <c r="F30" s="65">
        <f t="shared" si="4"/>
        <v>37104</v>
      </c>
      <c r="G30" s="66" t="str">
        <f t="shared" si="5"/>
        <v>F</v>
      </c>
      <c r="H30" s="66" t="str">
        <f t="shared" si="6"/>
        <v>MF</v>
      </c>
      <c r="I30" s="49"/>
      <c r="J30" s="83"/>
      <c r="K30" s="83"/>
      <c r="L30" s="83"/>
      <c r="M30" s="83"/>
      <c r="N30" s="83"/>
      <c r="O30" s="83"/>
      <c r="P30" s="83"/>
      <c r="Q30" s="50"/>
      <c r="R30" s="1"/>
      <c r="S30" s="50"/>
      <c r="T30" s="50"/>
      <c r="U30" s="50"/>
      <c r="V30" s="50"/>
    </row>
    <row r="31" spans="1:22">
      <c r="A31" s="175">
        <f t="shared" ref="A31:A40" si="9">IF(B31="","",ROW()-1)</f>
        <v>30</v>
      </c>
      <c r="B31" s="164">
        <v>361</v>
      </c>
      <c r="C31" s="41" t="str">
        <f t="shared" ref="C31:C40" si="10">IF(B31="","",INDEX(NOM,MATCH($B31,Dossard,0)))</f>
        <v>FARIKI</v>
      </c>
      <c r="D31" s="67" t="str">
        <f t="shared" ref="D31:D40" si="11">IF(B31="","",INDEX(PRENOM,MATCH($B31,Dossard,0)))</f>
        <v>TUHIATA</v>
      </c>
      <c r="E31" s="42" t="str">
        <f t="shared" ref="E31:E40" si="12">IF(B31="","",INDEX(Classe,MATCH($B31,Dossard,0)))</f>
        <v>TARAVAO</v>
      </c>
      <c r="F31" s="65">
        <f t="shared" ref="F31:F40" si="13">IF(B31="","",INDEX(Catégorie,MATCH($B31,Dossard,0)))</f>
        <v>36769</v>
      </c>
      <c r="G31" s="66" t="str">
        <f t="shared" ref="G31:G40" si="14">IF(B31="","",INDEX(Sexe,MATCH($B31,Dossard,0)))</f>
        <v>F</v>
      </c>
      <c r="H31" s="66" t="str">
        <f t="shared" ref="H31:H40" si="15">IF(B31="","",INDEX(Cat,MATCH($B31,Dossard,0)))</f>
        <v>MF</v>
      </c>
    </row>
    <row r="32" spans="1:22">
      <c r="A32" s="175">
        <f t="shared" si="9"/>
        <v>31</v>
      </c>
      <c r="B32" s="164">
        <v>534</v>
      </c>
      <c r="C32" s="41" t="str">
        <f t="shared" si="10"/>
        <v>MAHUTATUA</v>
      </c>
      <c r="D32" s="67" t="str">
        <f t="shared" si="11"/>
        <v>Manuiki</v>
      </c>
      <c r="E32" s="42" t="str">
        <f t="shared" si="12"/>
        <v>PAEA</v>
      </c>
      <c r="F32" s="65">
        <f t="shared" si="13"/>
        <v>36574</v>
      </c>
      <c r="G32" s="66" t="str">
        <f t="shared" si="14"/>
        <v>F</v>
      </c>
      <c r="H32" s="66" t="str">
        <f t="shared" si="15"/>
        <v>MF</v>
      </c>
    </row>
    <row r="33" spans="1:8">
      <c r="A33" s="175">
        <f t="shared" si="9"/>
        <v>32</v>
      </c>
      <c r="B33" s="164">
        <v>550</v>
      </c>
      <c r="C33" s="41" t="str">
        <f t="shared" si="10"/>
        <v>AGNIE</v>
      </c>
      <c r="D33" s="67" t="str">
        <f t="shared" si="11"/>
        <v>Tiareporea</v>
      </c>
      <c r="E33" s="42" t="str">
        <f t="shared" si="12"/>
        <v>PAEA</v>
      </c>
      <c r="F33" s="65">
        <f t="shared" si="13"/>
        <v>36595</v>
      </c>
      <c r="G33" s="66" t="str">
        <f t="shared" si="14"/>
        <v>F</v>
      </c>
      <c r="H33" s="66" t="str">
        <f t="shared" si="15"/>
        <v>MF</v>
      </c>
    </row>
    <row r="34" spans="1:8">
      <c r="A34" s="175">
        <f t="shared" si="9"/>
        <v>33</v>
      </c>
      <c r="B34" s="164">
        <v>540</v>
      </c>
      <c r="C34" s="41" t="str">
        <f t="shared" si="10"/>
        <v>GORKA</v>
      </c>
      <c r="D34" s="67" t="str">
        <f t="shared" si="11"/>
        <v>Angel</v>
      </c>
      <c r="E34" s="42" t="str">
        <f t="shared" si="12"/>
        <v>PAEA</v>
      </c>
      <c r="F34" s="65">
        <f t="shared" si="13"/>
        <v>37122</v>
      </c>
      <c r="G34" s="66" t="str">
        <f t="shared" si="14"/>
        <v>F</v>
      </c>
      <c r="H34" s="66" t="str">
        <f t="shared" si="15"/>
        <v>MF</v>
      </c>
    </row>
    <row r="35" spans="1:8">
      <c r="A35" s="175">
        <f t="shared" si="9"/>
        <v>34</v>
      </c>
      <c r="B35" s="164">
        <v>126</v>
      </c>
      <c r="C35" s="41" t="str">
        <f t="shared" si="10"/>
        <v>AMARU</v>
      </c>
      <c r="D35" s="67" t="str">
        <f t="shared" si="11"/>
        <v>Adriana</v>
      </c>
      <c r="E35" s="42" t="str">
        <f t="shared" si="12"/>
        <v>HITIA'A</v>
      </c>
      <c r="F35" s="65">
        <f t="shared" si="13"/>
        <v>36738</v>
      </c>
      <c r="G35" s="66" t="str">
        <f t="shared" si="14"/>
        <v>F</v>
      </c>
      <c r="H35" s="66" t="str">
        <f t="shared" si="15"/>
        <v>MF</v>
      </c>
    </row>
    <row r="36" spans="1:8">
      <c r="A36" s="175">
        <f t="shared" si="9"/>
        <v>35</v>
      </c>
      <c r="B36" s="164">
        <v>535</v>
      </c>
      <c r="C36" s="41" t="str">
        <f t="shared" si="10"/>
        <v>TEINA</v>
      </c>
      <c r="D36" s="67" t="str">
        <f t="shared" si="11"/>
        <v>Poerava</v>
      </c>
      <c r="E36" s="42" t="str">
        <f t="shared" si="12"/>
        <v>PAEA</v>
      </c>
      <c r="F36" s="65">
        <f t="shared" si="13"/>
        <v>36619</v>
      </c>
      <c r="G36" s="66" t="str">
        <f t="shared" si="14"/>
        <v>F</v>
      </c>
      <c r="H36" s="66" t="str">
        <f t="shared" si="15"/>
        <v>MF</v>
      </c>
    </row>
    <row r="37" spans="1:8">
      <c r="A37" s="175">
        <f t="shared" si="9"/>
        <v>36</v>
      </c>
      <c r="B37" s="164">
        <v>536</v>
      </c>
      <c r="C37" s="41" t="str">
        <f t="shared" si="10"/>
        <v>PITO</v>
      </c>
      <c r="D37" s="67" t="str">
        <f t="shared" si="11"/>
        <v>Faatifa</v>
      </c>
      <c r="E37" s="42" t="str">
        <f t="shared" si="12"/>
        <v>PAEA</v>
      </c>
      <c r="F37" s="65">
        <f t="shared" si="13"/>
        <v>36619</v>
      </c>
      <c r="G37" s="66" t="str">
        <f t="shared" si="14"/>
        <v>F</v>
      </c>
      <c r="H37" s="66" t="str">
        <f t="shared" si="15"/>
        <v>MF</v>
      </c>
    </row>
    <row r="38" spans="1:8">
      <c r="A38" s="175">
        <f t="shared" si="9"/>
        <v>37</v>
      </c>
      <c r="B38" s="164">
        <v>465</v>
      </c>
      <c r="C38" s="41" t="str">
        <f t="shared" si="10"/>
        <v>TEMARONO</v>
      </c>
      <c r="D38" s="67" t="str">
        <f t="shared" si="11"/>
        <v>AHUURA TIAIRANI JUSTINE</v>
      </c>
      <c r="E38" s="42" t="str">
        <f t="shared" si="12"/>
        <v>PAPARA</v>
      </c>
      <c r="F38" s="65">
        <f t="shared" si="13"/>
        <v>36960</v>
      </c>
      <c r="G38" s="66" t="str">
        <f t="shared" si="14"/>
        <v>F</v>
      </c>
      <c r="H38" s="66" t="str">
        <f t="shared" si="15"/>
        <v>MF</v>
      </c>
    </row>
    <row r="39" spans="1:8">
      <c r="A39" s="175">
        <f t="shared" si="9"/>
        <v>38</v>
      </c>
      <c r="B39" s="164">
        <v>464</v>
      </c>
      <c r="C39" s="41" t="str">
        <f t="shared" si="10"/>
        <v>TEHAHE</v>
      </c>
      <c r="D39" s="67" t="str">
        <f t="shared" si="11"/>
        <v>HAUNUI FABIENNE</v>
      </c>
      <c r="E39" s="42" t="str">
        <f t="shared" si="12"/>
        <v>PAPARA</v>
      </c>
      <c r="F39" s="65">
        <f t="shared" si="13"/>
        <v>37138</v>
      </c>
      <c r="G39" s="66" t="str">
        <f t="shared" si="14"/>
        <v>F</v>
      </c>
      <c r="H39" s="66" t="str">
        <f t="shared" si="15"/>
        <v>MF</v>
      </c>
    </row>
    <row r="40" spans="1:8">
      <c r="A40" s="175">
        <f t="shared" si="9"/>
        <v>39</v>
      </c>
      <c r="B40" s="164">
        <v>129</v>
      </c>
      <c r="C40" s="41" t="str">
        <f t="shared" si="10"/>
        <v>TAUPUA</v>
      </c>
      <c r="D40" s="67" t="str">
        <f t="shared" si="11"/>
        <v>Teraiura</v>
      </c>
      <c r="E40" s="42" t="str">
        <f t="shared" si="12"/>
        <v>HITIA'A</v>
      </c>
      <c r="F40" s="65">
        <f t="shared" si="13"/>
        <v>37035</v>
      </c>
      <c r="G40" s="66" t="str">
        <f t="shared" si="14"/>
        <v>F</v>
      </c>
      <c r="H40" s="66" t="str">
        <f t="shared" si="15"/>
        <v>MF</v>
      </c>
    </row>
    <row r="41" spans="1:8">
      <c r="A41" s="282">
        <f>IF(B41="","",ROW()-1)</f>
        <v>40</v>
      </c>
      <c r="B41" s="283">
        <v>134</v>
      </c>
      <c r="C41" s="284" t="str">
        <f>IF(B41="","",INDEX(NOM,MATCH($B41,Dossard,0)))</f>
        <v>TEIHOARII</v>
      </c>
      <c r="D41" s="285" t="str">
        <f>IF(B41="","",INDEX(PRENOM,MATCH($B41,Dossard,0)))</f>
        <v>Raina</v>
      </c>
      <c r="E41" s="286" t="str">
        <f>IF(B41="","",INDEX(Classe,MATCH($B41,Dossard,0)))</f>
        <v>HITIA'A</v>
      </c>
      <c r="F41" s="287">
        <f>IF(B41="","",INDEX(Catégorie,MATCH($B41,Dossard,0)))</f>
        <v>36560</v>
      </c>
      <c r="G41" s="288" t="str">
        <f>IF(B41="","",INDEX(Sexe,MATCH($B41,Dossard,0)))</f>
        <v>F</v>
      </c>
      <c r="H41" s="288" t="str">
        <f>IF(B41="","",INDEX(Cat,MATCH($B41,Dossard,0)))</f>
        <v>MF</v>
      </c>
    </row>
    <row r="42" spans="1:8">
      <c r="A42" s="282">
        <f>IF(B42="","",ROW()-1)</f>
        <v>41</v>
      </c>
      <c r="B42" s="283">
        <v>121</v>
      </c>
      <c r="C42" s="284" t="str">
        <f>IF(B42="","",INDEX(NOM,MATCH($B42,Dossard,0)))</f>
        <v>LIHOREAU</v>
      </c>
      <c r="D42" s="285" t="str">
        <f>IF(B42="","",INDEX(PRENOM,MATCH($B42,Dossard,0)))</f>
        <v>Cassidy</v>
      </c>
      <c r="E42" s="286" t="str">
        <f>IF(B42="","",INDEX(Classe,MATCH($B42,Dossard,0)))</f>
        <v>HITIA'A</v>
      </c>
      <c r="F42" s="287">
        <f>IF(B42="","",INDEX(Catégorie,MATCH($B42,Dossard,0)))</f>
        <v>37101</v>
      </c>
      <c r="G42" s="288" t="str">
        <f>IF(B42="","",INDEX(Sexe,MATCH($B42,Dossard,0)))</f>
        <v>F</v>
      </c>
      <c r="H42" s="288" t="str">
        <f>IF(B42="","",INDEX(Cat,MATCH($B42,Dossard,0)))</f>
        <v>MF</v>
      </c>
    </row>
    <row r="43" spans="1:8">
      <c r="A43" s="282">
        <f>IF(B43="","",ROW()-1)</f>
        <v>42</v>
      </c>
      <c r="B43" s="283">
        <v>138</v>
      </c>
      <c r="C43" s="284" t="str">
        <f>IF(B43="","",INDEX(NOM,MATCH($B43,Dossard,0)))</f>
        <v>FAVEREAU</v>
      </c>
      <c r="D43" s="285" t="str">
        <f>IF(B43="","",INDEX(PRENOM,MATCH($B43,Dossard,0)))</f>
        <v>Carolane</v>
      </c>
      <c r="E43" s="286" t="str">
        <f>IF(B43="","",INDEX(Classe,MATCH($B43,Dossard,0)))</f>
        <v>HITIA'A</v>
      </c>
      <c r="F43" s="287">
        <f>IF(B43="","",INDEX(Catégorie,MATCH($B43,Dossard,0)))</f>
        <v>36928</v>
      </c>
      <c r="G43" s="288" t="str">
        <f>IF(B43="","",INDEX(Sexe,MATCH($B43,Dossard,0)))</f>
        <v>F</v>
      </c>
      <c r="H43" s="288" t="str">
        <f>IF(B43="","",INDEX(Cat,MATCH($B43,Dossard,0)))</f>
        <v>MF</v>
      </c>
    </row>
  </sheetData>
  <mergeCells count="9">
    <mergeCell ref="J9:K9"/>
    <mergeCell ref="Q9:R9"/>
    <mergeCell ref="T9:U9"/>
    <mergeCell ref="J19:K19"/>
    <mergeCell ref="J29:K29"/>
    <mergeCell ref="Q29:R29"/>
    <mergeCell ref="Q19:R19"/>
    <mergeCell ref="T19:U19"/>
    <mergeCell ref="T29:U29"/>
  </mergeCells>
  <conditionalFormatting sqref="B2:B1048576">
    <cfRule type="duplicateValues" dxfId="80" priority="1"/>
  </conditionalFormatting>
  <printOptions horizontalCentered="1"/>
  <pageMargins left="0" right="0" top="0.94488188976377963" bottom="0" header="0.31496062992125984" footer="0.31496062992125984"/>
  <pageSetup orientation="portrait" horizontalDpi="4294967294" r:id="rId1"/>
  <headerFooter alignWithMargins="0">
    <oddHeader xml:space="preserve">&amp;C&amp;"Arial,Gras"&amp;16CROSS DU DISTRICT ITI
MF
&amp;R
</oddHeader>
  </headerFooter>
  <legacyDrawing r:id="rId2"/>
  <oleObjects>
    <oleObject progId="MSPhotoEd.3" shapeId="9217" r:id="rId3"/>
    <oleObject progId="MSPhotoEd.3" shapeId="9218" r:id="rId4"/>
    <oleObject progId="MSPhotoEd.3" shapeId="9219" r:id="rId5"/>
    <oleObject progId="MSPhotoEd.3" shapeId="9220" r:id="rId6"/>
  </oleObjects>
  <tableParts count="1"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Feuil10"/>
  <dimension ref="A1:W61"/>
  <sheetViews>
    <sheetView topLeftCell="A25" zoomScale="75" workbookViewId="0">
      <selection activeCell="B54" sqref="B54"/>
    </sheetView>
  </sheetViews>
  <sheetFormatPr baseColWidth="10" defaultColWidth="11.42578125" defaultRowHeight="15.75"/>
  <cols>
    <col min="1" max="1" width="7.85546875" style="126" customWidth="1"/>
    <col min="2" max="2" width="10.140625" style="165" customWidth="1"/>
    <col min="3" max="3" width="24.5703125" style="44" customWidth="1"/>
    <col min="4" max="4" width="15.140625" style="45" customWidth="1"/>
    <col min="5" max="5" width="15.28515625" style="46" customWidth="1"/>
    <col min="6" max="6" width="13.5703125" style="47" customWidth="1"/>
    <col min="7" max="7" width="7" style="48" customWidth="1"/>
    <col min="8" max="8" width="6.7109375" style="48" customWidth="1"/>
    <col min="9" max="9" width="1" style="68" customWidth="1"/>
    <col min="10" max="10" width="10.28515625" style="50" customWidth="1"/>
    <col min="11" max="11" width="9.7109375" style="50" customWidth="1"/>
    <col min="12" max="12" width="5.7109375" style="50" bestFit="1" customWidth="1"/>
    <col min="13" max="13" width="8.7109375" style="50" customWidth="1"/>
    <col min="14" max="14" width="9.28515625" style="50" customWidth="1"/>
    <col min="15" max="15" width="5.7109375" style="50" bestFit="1" customWidth="1"/>
    <col min="16" max="16" width="1.28515625" style="50" customWidth="1"/>
    <col min="17" max="17" width="9.28515625" style="50" customWidth="1"/>
    <col min="18" max="18" width="9.42578125" style="50" customWidth="1"/>
    <col min="19" max="19" width="5.7109375" style="50" bestFit="1" customWidth="1"/>
    <col min="20" max="20" width="8.85546875" style="50" customWidth="1"/>
    <col min="21" max="21" width="9.42578125" style="50" customWidth="1"/>
    <col min="22" max="22" width="5.7109375" style="50" bestFit="1" customWidth="1"/>
    <col min="23" max="23" width="11.42578125" style="69" hidden="1" customWidth="1"/>
    <col min="24" max="16384" width="11.42578125" style="69"/>
  </cols>
  <sheetData>
    <row r="1" spans="1:22" s="4" customFormat="1" ht="24.75" customHeight="1" thickBot="1">
      <c r="A1" s="177" t="s">
        <v>13</v>
      </c>
      <c r="B1" s="15" t="s">
        <v>2</v>
      </c>
      <c r="C1" s="2" t="s">
        <v>0</v>
      </c>
      <c r="D1" s="3" t="s">
        <v>1</v>
      </c>
      <c r="E1" s="3" t="s">
        <v>97</v>
      </c>
      <c r="F1" s="14" t="s">
        <v>11</v>
      </c>
      <c r="G1" s="14" t="s">
        <v>17</v>
      </c>
      <c r="H1" s="14" t="s">
        <v>18</v>
      </c>
      <c r="I1" s="12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spans="1:22" s="51" customFormat="1" ht="16.5" thickBot="1">
      <c r="A2" s="78">
        <f t="shared" ref="A2:A15" si="0">IF(B2="","",ROW()-1)</f>
        <v>1</v>
      </c>
      <c r="B2" s="163">
        <v>261</v>
      </c>
      <c r="C2" s="41" t="str">
        <f t="shared" ref="C2:C14" si="1">IF(B2="","",INDEX(NOM,MATCH($B2,Dossard,0)))</f>
        <v>TUFARIUA</v>
      </c>
      <c r="D2" s="67" t="str">
        <f t="shared" ref="D2:D14" si="2">IF(B2="","",INDEX(PRENOM,MATCH($B2,Dossard,0)))</f>
        <v>tutehau</v>
      </c>
      <c r="E2" s="42" t="str">
        <f t="shared" ref="E2:E14" si="3">IF(B2="","",INDEX(Classe,MATCH($B2,Dossard,0)))</f>
        <v>SCT</v>
      </c>
      <c r="F2" s="65">
        <f t="shared" ref="F2:F14" si="4">IF(B2="","",INDEX(Catégorie,MATCH($B2,Dossard,0)))</f>
        <v>36556</v>
      </c>
      <c r="G2" s="66" t="str">
        <f t="shared" ref="G2:G14" si="5">IF(B2="","",INDEX(Sexe,MATCH($B2,Dossard,0)))</f>
        <v>G</v>
      </c>
      <c r="H2" s="66" t="str">
        <f t="shared" ref="H2:H15" si="6">IF(B2="","",INDEX(Cat,MATCH($B2,Dossard,0)))</f>
        <v>MG</v>
      </c>
      <c r="I2" s="49"/>
      <c r="J2" s="103" t="str">
        <f>'Données '!R2</f>
        <v>PAEA</v>
      </c>
      <c r="K2" s="104"/>
      <c r="L2" s="105"/>
      <c r="M2" s="104"/>
      <c r="N2" s="104"/>
      <c r="O2" s="104"/>
      <c r="P2" s="104"/>
      <c r="Q2" s="103" t="str">
        <f>'Données '!R3</f>
        <v>PAPARA</v>
      </c>
      <c r="R2" s="105"/>
      <c r="S2" s="104"/>
      <c r="T2" s="104"/>
      <c r="U2" s="104"/>
      <c r="V2" s="104"/>
    </row>
    <row r="3" spans="1:22" s="51" customFormat="1" ht="16.5" thickBot="1">
      <c r="A3" s="78">
        <f t="shared" si="0"/>
        <v>2</v>
      </c>
      <c r="B3" s="163">
        <v>374</v>
      </c>
      <c r="C3" s="41" t="str">
        <f t="shared" si="1"/>
        <v>LEE WING</v>
      </c>
      <c r="D3" s="67" t="str">
        <f t="shared" si="2"/>
        <v>NOE</v>
      </c>
      <c r="E3" s="42" t="str">
        <f t="shared" si="3"/>
        <v>TARAVAO</v>
      </c>
      <c r="F3" s="65">
        <f t="shared" si="4"/>
        <v>36529</v>
      </c>
      <c r="G3" s="66" t="str">
        <f t="shared" si="5"/>
        <v>G</v>
      </c>
      <c r="H3" s="66" t="str">
        <f t="shared" si="6"/>
        <v>MG</v>
      </c>
      <c r="I3" s="49"/>
      <c r="J3" s="98" t="s">
        <v>3</v>
      </c>
      <c r="K3" s="99" t="s">
        <v>111</v>
      </c>
      <c r="L3" s="100" t="s">
        <v>4</v>
      </c>
      <c r="M3" s="101" t="s">
        <v>14</v>
      </c>
      <c r="N3" s="99" t="s">
        <v>104</v>
      </c>
      <c r="O3" s="100" t="s">
        <v>4</v>
      </c>
      <c r="P3" s="102"/>
      <c r="Q3" s="98" t="s">
        <v>3</v>
      </c>
      <c r="R3" s="99" t="s">
        <v>104</v>
      </c>
      <c r="S3" s="100" t="s">
        <v>4</v>
      </c>
      <c r="T3" s="101" t="s">
        <v>14</v>
      </c>
      <c r="U3" s="99" t="s">
        <v>104</v>
      </c>
      <c r="V3" s="100" t="s">
        <v>4</v>
      </c>
    </row>
    <row r="4" spans="1:22" s="51" customFormat="1">
      <c r="A4" s="78">
        <f t="shared" si="0"/>
        <v>3</v>
      </c>
      <c r="B4" s="163">
        <v>479</v>
      </c>
      <c r="C4" s="41" t="str">
        <f t="shared" si="1"/>
        <v>HOTOEUA</v>
      </c>
      <c r="D4" s="67" t="str">
        <f t="shared" si="2"/>
        <v>ISMAEL AORAI</v>
      </c>
      <c r="E4" s="42" t="str">
        <f t="shared" si="3"/>
        <v>PAPARA</v>
      </c>
      <c r="F4" s="65">
        <f t="shared" si="4"/>
        <v>36682</v>
      </c>
      <c r="G4" s="66" t="str">
        <f t="shared" si="5"/>
        <v>G</v>
      </c>
      <c r="H4" s="66" t="str">
        <f t="shared" si="6"/>
        <v>MG</v>
      </c>
      <c r="I4" s="49"/>
      <c r="J4" s="111" t="s">
        <v>5</v>
      </c>
      <c r="K4" s="112">
        <f t="array" aca="1" ref="K4" ca="1">IFERROR(INDEX(B$2:B$175,SMALL(IF((E$2:E$175=J$2),ROW(INDIRECT("1:"&amp;ROWS(B$2:B$175)))),ROWS($4:4))),"")</f>
        <v>524</v>
      </c>
      <c r="L4" s="113">
        <f ca="1">IFERROR(INDEX(A$2:A$175,MATCH(K4,B$2:B$175,0)),1000)</f>
        <v>19</v>
      </c>
      <c r="M4" s="114" t="s">
        <v>5</v>
      </c>
      <c r="N4" s="115">
        <f t="array" aca="1" ref="N4" ca="1">IFERROR(INDEX(B$2:B$175,SMALL(IF((E$2:E$175=J$2),ROW(INDIRECT("1:"&amp;ROWS(B$2:B$175)))),ROWS($4:9))),"")</f>
        <v>526</v>
      </c>
      <c r="O4" s="113">
        <f ca="1">IFERROR(INDEX(A$2:A$175,MATCH(N4,B$2:B$175,0)),1000)</f>
        <v>50</v>
      </c>
      <c r="P4" s="110"/>
      <c r="Q4" s="111" t="s">
        <v>5</v>
      </c>
      <c r="R4" s="112">
        <f t="array" aca="1" ref="R4" ca="1">IFERROR(INDEX(B$2:B$177,SMALL(IF((E$2:E$177=Q$2),ROW(INDIRECT("1:"&amp;ROWS(B$2:B$175)))),ROWS($4:4))),"")</f>
        <v>479</v>
      </c>
      <c r="S4" s="113">
        <f ca="1">IFERROR(INDEX(A$2:A$177,MATCH(R4,B$2:B$177,0)),1000)</f>
        <v>3</v>
      </c>
      <c r="T4" s="114" t="s">
        <v>5</v>
      </c>
      <c r="U4" s="112">
        <f t="array" aca="1" ref="U4" ca="1">IFERROR(INDEX(B$2:B$175,SMALL(IF((E$2:E$175=Q$2),ROW(INDIRECT("1:"&amp;ROWS(B$2:B$175)))),ROWS($4:9))),"")</f>
        <v>498</v>
      </c>
      <c r="V4" s="113">
        <f ca="1">IFERROR(INDEX(A$2:A$177,MATCH(U4,B$2:B$177,0)),1000)</f>
        <v>21</v>
      </c>
    </row>
    <row r="5" spans="1:22" s="51" customFormat="1">
      <c r="A5" s="78">
        <f t="shared" si="0"/>
        <v>4</v>
      </c>
      <c r="B5" s="163">
        <v>494</v>
      </c>
      <c r="C5" s="41" t="str">
        <f t="shared" si="1"/>
        <v>TAMA</v>
      </c>
      <c r="D5" s="67" t="str">
        <f t="shared" si="2"/>
        <v>JOHAMES TOHITIKA MOTERAUR</v>
      </c>
      <c r="E5" s="42" t="str">
        <f t="shared" si="3"/>
        <v>PAPARA</v>
      </c>
      <c r="F5" s="65">
        <f t="shared" si="4"/>
        <v>37145</v>
      </c>
      <c r="G5" s="66" t="str">
        <f t="shared" si="5"/>
        <v>G</v>
      </c>
      <c r="H5" s="66" t="str">
        <f t="shared" si="6"/>
        <v>MG</v>
      </c>
      <c r="I5" s="49"/>
      <c r="J5" s="116" t="s">
        <v>6</v>
      </c>
      <c r="K5" s="117">
        <f t="array" aca="1" ref="K5" ca="1">IFERROR(INDEX(B$2:B$175,SMALL(IF((E$2:E$175=J$2),ROW(INDIRECT("1:"&amp;ROWS(B$2:B$175)))),ROWS($4:5))),"")</f>
        <v>527</v>
      </c>
      <c r="L5" s="118">
        <f ca="1">IFERROR(INDEX(A$2:A$175,MATCH(K5,B$2:B$175,0)),1000)</f>
        <v>23</v>
      </c>
      <c r="M5" s="119" t="s">
        <v>6</v>
      </c>
      <c r="N5" s="115" t="str">
        <f t="array" aca="1" ref="N5" ca="1">IFERROR(INDEX(B$2:B$175,SMALL(IF((E$2:E$175=J$2),ROW(INDIRECT("1:"&amp;ROWS(B$2:B$175)))),ROWS($4:10))),"")</f>
        <v/>
      </c>
      <c r="O5" s="118">
        <f ca="1">IFERROR(INDEX(A$2:A$175,MATCH(N5,B$2:B$175,0)),1000)</f>
        <v>1000</v>
      </c>
      <c r="P5" s="110"/>
      <c r="Q5" s="116" t="s">
        <v>6</v>
      </c>
      <c r="R5" s="112">
        <f t="array" aca="1" ref="R5" ca="1">IFERROR(INDEX(B$2:B$177,SMALL(IF((E$2:E$177=Q$2),ROW(INDIRECT("1:"&amp;ROWS(B$2:B$175)))),ROWS($4:5))),"")</f>
        <v>494</v>
      </c>
      <c r="S5" s="118">
        <f ca="1">IFERROR(INDEX(A$2:A$177,MATCH(R5,B$2:B$177,0)),1000)</f>
        <v>4</v>
      </c>
      <c r="T5" s="119" t="s">
        <v>6</v>
      </c>
      <c r="U5" s="112">
        <f t="array" aca="1" ref="U5" ca="1">IFERROR(INDEX(B$2:B$175,SMALL(IF((E$2:E$175=Q$2),ROW(INDIRECT("1:"&amp;ROWS(B$2:B$175)))),ROWS($4:10))),"")</f>
        <v>496</v>
      </c>
      <c r="V5" s="118">
        <f ca="1">IFERROR(INDEX(A$2:A$177,MATCH(U5,B$2:B$177,0)),1000)</f>
        <v>32</v>
      </c>
    </row>
    <row r="6" spans="1:22" s="51" customFormat="1">
      <c r="A6" s="78">
        <f t="shared" si="0"/>
        <v>5</v>
      </c>
      <c r="B6" s="163">
        <v>481</v>
      </c>
      <c r="C6" s="41" t="str">
        <f t="shared" si="1"/>
        <v>LAPLANCHE</v>
      </c>
      <c r="D6" s="67" t="str">
        <f t="shared" si="2"/>
        <v>BASTIEN KENDRICK</v>
      </c>
      <c r="E6" s="42" t="str">
        <f t="shared" si="3"/>
        <v>PAPARA</v>
      </c>
      <c r="F6" s="65">
        <f t="shared" si="4"/>
        <v>37199</v>
      </c>
      <c r="G6" s="66" t="str">
        <f t="shared" si="5"/>
        <v>G</v>
      </c>
      <c r="H6" s="66" t="str">
        <f t="shared" si="6"/>
        <v>MG</v>
      </c>
      <c r="I6" s="49"/>
      <c r="J6" s="116" t="s">
        <v>7</v>
      </c>
      <c r="K6" s="117">
        <f t="array" aca="1" ref="K6" ca="1">IFERROR(INDEX(B$2:B$175,SMALL(IF((E$2:E$175=J$2),ROW(INDIRECT("1:"&amp;ROWS(B$2:B$175)))),ROWS($4:6))),"")</f>
        <v>525</v>
      </c>
      <c r="L6" s="118">
        <f ca="1">IFERROR(INDEX(A$2:A$175,MATCH(K6,B$2:B$175,0)),1000)</f>
        <v>26</v>
      </c>
      <c r="M6" s="119" t="s">
        <v>7</v>
      </c>
      <c r="N6" s="115" t="str">
        <f t="array" aca="1" ref="N6" ca="1">IFERROR(INDEX(B$2:B$175,SMALL(IF((E$2:E$175=J$2),ROW(INDIRECT("1:"&amp;ROWS(B$2:B$175)))),ROWS($4:11))),"")</f>
        <v/>
      </c>
      <c r="O6" s="118">
        <f ca="1">IFERROR(INDEX(A$2:A$175,MATCH(N6,B$2:B$175,0)),1000)</f>
        <v>1000</v>
      </c>
      <c r="P6" s="110"/>
      <c r="Q6" s="116" t="s">
        <v>7</v>
      </c>
      <c r="R6" s="112">
        <f t="array" aca="1" ref="R6" ca="1">IFERROR(INDEX(B$2:B$177,SMALL(IF((E$2:E$177=Q$2),ROW(INDIRECT("1:"&amp;ROWS(B$2:B$175)))),ROWS($4:6))),"")</f>
        <v>481</v>
      </c>
      <c r="S6" s="118">
        <f ca="1">IFERROR(INDEX(A$2:A$177,MATCH(R6,B$2:B$177,0)),1000)</f>
        <v>5</v>
      </c>
      <c r="T6" s="119" t="s">
        <v>7</v>
      </c>
      <c r="U6" s="112">
        <f t="array" aca="1" ref="U6" ca="1">IFERROR(INDEX(B$2:B$175,SMALL(IF((E$2:E$175=Q$2),ROW(INDIRECT("1:"&amp;ROWS(B$2:B$175)))),ROWS($4:11))),"")</f>
        <v>471</v>
      </c>
      <c r="V6" s="118">
        <f ca="1">IFERROR(INDEX(A$2:A$177,MATCH(U6,B$2:B$177,0)),1000)</f>
        <v>37</v>
      </c>
    </row>
    <row r="7" spans="1:22" s="51" customFormat="1">
      <c r="A7" s="78">
        <f t="shared" si="0"/>
        <v>6</v>
      </c>
      <c r="B7" s="163">
        <v>385</v>
      </c>
      <c r="C7" s="41" t="str">
        <f t="shared" si="1"/>
        <v>TUAIVA</v>
      </c>
      <c r="D7" s="67" t="str">
        <f t="shared" si="2"/>
        <v>NEHEI</v>
      </c>
      <c r="E7" s="42" t="str">
        <f t="shared" si="3"/>
        <v>TARAVAO</v>
      </c>
      <c r="F7" s="65">
        <f t="shared" si="4"/>
        <v>36555</v>
      </c>
      <c r="G7" s="66" t="str">
        <f t="shared" si="5"/>
        <v>G</v>
      </c>
      <c r="H7" s="66" t="str">
        <f t="shared" si="6"/>
        <v>MG</v>
      </c>
      <c r="I7" s="49"/>
      <c r="J7" s="116" t="s">
        <v>8</v>
      </c>
      <c r="K7" s="117">
        <f t="array" aca="1" ref="K7" ca="1">IFERROR(INDEX(B$2:B$175,SMALL(IF((E$2:E$175=J$2),ROW(INDIRECT("1:"&amp;ROWS(B$2:B$175)))),ROWS($4:7))),"")</f>
        <v>528</v>
      </c>
      <c r="L7" s="118">
        <f ca="1">IFERROR(INDEX(A$2:A$175,MATCH(K7,B$2:B$175,0)),1000)</f>
        <v>40</v>
      </c>
      <c r="M7" s="119" t="s">
        <v>8</v>
      </c>
      <c r="N7" s="115" t="str">
        <f t="array" aca="1" ref="N7" ca="1">IFERROR(INDEX(B$2:B$175,SMALL(IF((E$2:E$175=J$2),ROW(INDIRECT("1:"&amp;ROWS(B$2:B$175)))),ROWS($4:12))),"")</f>
        <v/>
      </c>
      <c r="O7" s="118">
        <f ca="1">IFERROR(INDEX(A$2:A$175,MATCH(N7,B$2:B$175,0)),1000)</f>
        <v>1000</v>
      </c>
      <c r="P7" s="110"/>
      <c r="Q7" s="116" t="s">
        <v>8</v>
      </c>
      <c r="R7" s="112">
        <f t="array" aca="1" ref="R7" ca="1">IFERROR(INDEX(B$2:B$177,SMALL(IF((E$2:E$177=Q$2),ROW(INDIRECT("1:"&amp;ROWS(B$2:B$175)))),ROWS($4:7))),"")</f>
        <v>492</v>
      </c>
      <c r="S7" s="118">
        <f ca="1">IFERROR(INDEX(A$2:A$177,MATCH(R7,B$2:B$177,0)),1000)</f>
        <v>12</v>
      </c>
      <c r="T7" s="119" t="s">
        <v>8</v>
      </c>
      <c r="U7" s="112">
        <f t="array" aca="1" ref="U7" ca="1">IFERROR(INDEX(B$2:B$175,SMALL(IF((E$2:E$175=Q$2),ROW(INDIRECT("1:"&amp;ROWS(B$2:B$175)))),ROWS($4:12))),"")</f>
        <v>478</v>
      </c>
      <c r="V7" s="118">
        <f ca="1">IFERROR(INDEX(A$2:A$177,MATCH(U7,B$2:B$177,0)),1000)</f>
        <v>43</v>
      </c>
    </row>
    <row r="8" spans="1:22" s="51" customFormat="1" ht="16.5" thickBot="1">
      <c r="A8" s="78">
        <f t="shared" si="0"/>
        <v>7</v>
      </c>
      <c r="B8" s="163">
        <v>373</v>
      </c>
      <c r="C8" s="41" t="str">
        <f t="shared" si="1"/>
        <v>LE BRUN</v>
      </c>
      <c r="D8" s="67" t="str">
        <f t="shared" si="2"/>
        <v>TEAKI BRIAN</v>
      </c>
      <c r="E8" s="42" t="str">
        <f t="shared" si="3"/>
        <v>TARAVAO</v>
      </c>
      <c r="F8" s="65">
        <f t="shared" si="4"/>
        <v>37254</v>
      </c>
      <c r="G8" s="66" t="str">
        <f t="shared" si="5"/>
        <v>G</v>
      </c>
      <c r="H8" s="66" t="str">
        <f t="shared" si="6"/>
        <v>MG</v>
      </c>
      <c r="I8" s="49"/>
      <c r="J8" s="120" t="s">
        <v>9</v>
      </c>
      <c r="K8" s="121">
        <f t="array" aca="1" ref="K8" ca="1">IFERROR(INDEX(B$2:B$175,SMALL(IF((E$2:E$175=J$2),ROW(INDIRECT("1:"&amp;ROWS(B$2:B$175)))),ROWS($4:8))),"")</f>
        <v>529</v>
      </c>
      <c r="L8" s="122">
        <f ca="1">IFERROR(INDEX(A$2:A$175,MATCH(K8,B$2:B$175,0)),1000)</f>
        <v>44</v>
      </c>
      <c r="M8" s="123" t="s">
        <v>9</v>
      </c>
      <c r="N8" s="115" t="str">
        <f t="array" aca="1" ref="N8" ca="1">IFERROR(INDEX(B$2:B$175,SMALL(IF((E$2:E$175=J$2),ROW(INDIRECT("1:"&amp;ROWS(B$2:B$175)))),ROWS($4:13))),"")</f>
        <v/>
      </c>
      <c r="O8" s="122">
        <f ca="1">IFERROR(INDEX(A$2:A$175,MATCH(N8,B$2:B$175,0)),1000)</f>
        <v>1000</v>
      </c>
      <c r="P8" s="110"/>
      <c r="Q8" s="120" t="s">
        <v>9</v>
      </c>
      <c r="R8" s="112">
        <f t="array" aca="1" ref="R8" ca="1">IFERROR(INDEX(B$2:B$177,SMALL(IF((E$2:E$177=Q$2),ROW(INDIRECT("1:"&amp;ROWS(B$2:B$175)))),ROWS($4:8))),"")</f>
        <v>491</v>
      </c>
      <c r="S8" s="122">
        <f ca="1">IFERROR(INDEX(A$2:A$177,MATCH(R8,B$2:B$177,0)),1000)</f>
        <v>16</v>
      </c>
      <c r="T8" s="123" t="s">
        <v>9</v>
      </c>
      <c r="U8" s="112">
        <f t="array" aca="1" ref="U8" ca="1">IFERROR(INDEX(B$2:B$175,SMALL(IF((E$2:E$175=Q$2),ROW(INDIRECT("1:"&amp;ROWS(B$2:B$175)))),ROWS($4:13))),"")</f>
        <v>495</v>
      </c>
      <c r="V8" s="122">
        <f ca="1">IFERROR(INDEX(A$2:A$177,MATCH(U8,B$2:B$177,0)),1000)</f>
        <v>45</v>
      </c>
    </row>
    <row r="9" spans="1:22" s="51" customFormat="1" ht="16.5" thickBot="1">
      <c r="A9" s="78">
        <f t="shared" si="0"/>
        <v>8</v>
      </c>
      <c r="B9" s="163">
        <v>123</v>
      </c>
      <c r="C9" s="41" t="str">
        <f t="shared" si="1"/>
        <v>FLORENT</v>
      </c>
      <c r="D9" s="67" t="str">
        <f t="shared" si="2"/>
        <v>Bryans</v>
      </c>
      <c r="E9" s="42" t="str">
        <f t="shared" si="3"/>
        <v>HITIA'A</v>
      </c>
      <c r="F9" s="65">
        <f t="shared" si="4"/>
        <v>36673</v>
      </c>
      <c r="G9" s="66" t="str">
        <f t="shared" si="5"/>
        <v>G</v>
      </c>
      <c r="H9" s="66" t="str">
        <f t="shared" si="6"/>
        <v>MG</v>
      </c>
      <c r="I9" s="49"/>
      <c r="J9" s="354" t="s">
        <v>10</v>
      </c>
      <c r="K9" s="355"/>
      <c r="L9" s="108">
        <f ca="1">SUM(L4:L8)</f>
        <v>152</v>
      </c>
      <c r="M9" s="106" t="s">
        <v>10</v>
      </c>
      <c r="N9" s="107"/>
      <c r="O9" s="108">
        <f ca="1">SUM(O4:O8)</f>
        <v>4050</v>
      </c>
      <c r="P9" s="110"/>
      <c r="Q9" s="354" t="s">
        <v>10</v>
      </c>
      <c r="R9" s="355"/>
      <c r="S9" s="108">
        <f ca="1">SUM(S4:S8)</f>
        <v>40</v>
      </c>
      <c r="T9" s="354" t="s">
        <v>10</v>
      </c>
      <c r="U9" s="355"/>
      <c r="V9" s="108">
        <f ca="1">SUM(V4:V8)</f>
        <v>178</v>
      </c>
    </row>
    <row r="10" spans="1:22" s="51" customFormat="1">
      <c r="A10" s="78">
        <f t="shared" si="0"/>
        <v>9</v>
      </c>
      <c r="B10" s="163">
        <v>386</v>
      </c>
      <c r="C10" s="41" t="str">
        <f t="shared" si="1"/>
        <v>CHOUTEAU</v>
      </c>
      <c r="D10" s="67" t="str">
        <f t="shared" si="2"/>
        <v>PAUL</v>
      </c>
      <c r="E10" s="42" t="str">
        <f t="shared" si="3"/>
        <v>TARAVAO</v>
      </c>
      <c r="F10" s="65">
        <f t="shared" si="4"/>
        <v>36931</v>
      </c>
      <c r="G10" s="66" t="str">
        <f t="shared" si="5"/>
        <v>G</v>
      </c>
      <c r="H10" s="66" t="str">
        <f t="shared" si="6"/>
        <v>MG</v>
      </c>
      <c r="I10" s="49"/>
      <c r="J10" s="124"/>
      <c r="K10" s="104"/>
      <c r="L10" s="124"/>
      <c r="M10" s="104"/>
      <c r="N10" s="104"/>
      <c r="O10" s="104"/>
      <c r="P10" s="104"/>
      <c r="Q10" s="124"/>
      <c r="R10" s="124"/>
      <c r="S10" s="124"/>
      <c r="T10" s="124"/>
      <c r="U10" s="124"/>
      <c r="V10" s="124"/>
    </row>
    <row r="11" spans="1:22" s="51" customFormat="1" ht="16.5" thickBot="1">
      <c r="A11" s="78">
        <f t="shared" si="0"/>
        <v>10</v>
      </c>
      <c r="B11" s="163">
        <v>262</v>
      </c>
      <c r="C11" s="41" t="str">
        <f t="shared" si="1"/>
        <v>VERO</v>
      </c>
      <c r="D11" s="67" t="str">
        <f t="shared" si="2"/>
        <v>gino</v>
      </c>
      <c r="E11" s="42" t="str">
        <f t="shared" si="3"/>
        <v>SCT</v>
      </c>
      <c r="F11" s="65">
        <f t="shared" si="4"/>
        <v>36668</v>
      </c>
      <c r="G11" s="66" t="str">
        <f t="shared" si="5"/>
        <v>G</v>
      </c>
      <c r="H11" s="66" t="str">
        <f t="shared" si="6"/>
        <v>MG</v>
      </c>
      <c r="I11" s="49"/>
      <c r="J11" s="124"/>
      <c r="K11" s="124"/>
      <c r="L11" s="124"/>
      <c r="M11" s="124"/>
      <c r="N11" s="124"/>
      <c r="O11" s="124"/>
      <c r="P11" s="104"/>
      <c r="Q11" s="110"/>
      <c r="R11" s="110"/>
      <c r="S11" s="110"/>
      <c r="T11" s="110"/>
      <c r="U11" s="110"/>
      <c r="V11" s="110"/>
    </row>
    <row r="12" spans="1:22" s="51" customFormat="1" ht="16.5" thickBot="1">
      <c r="A12" s="78">
        <f t="shared" si="0"/>
        <v>11</v>
      </c>
      <c r="B12" s="163">
        <v>391</v>
      </c>
      <c r="C12" s="41" t="str">
        <f t="shared" si="1"/>
        <v>MARZIN</v>
      </c>
      <c r="D12" s="67" t="str">
        <f t="shared" si="2"/>
        <v>MATOARAU</v>
      </c>
      <c r="E12" s="42" t="str">
        <f t="shared" si="3"/>
        <v>TARAVAO</v>
      </c>
      <c r="F12" s="65">
        <f t="shared" si="4"/>
        <v>37163</v>
      </c>
      <c r="G12" s="66" t="str">
        <f t="shared" si="5"/>
        <v>G</v>
      </c>
      <c r="H12" s="66" t="str">
        <f t="shared" si="6"/>
        <v>MG</v>
      </c>
      <c r="I12" s="49"/>
      <c r="J12" s="103" t="str">
        <f>'Données '!R5</f>
        <v>TARAVAO</v>
      </c>
      <c r="K12" s="104"/>
      <c r="L12" s="105"/>
      <c r="M12" s="104"/>
      <c r="N12" s="104"/>
      <c r="O12" s="104"/>
      <c r="P12" s="104"/>
      <c r="Q12" s="103" t="str">
        <f>'Données '!R4</f>
        <v>SCT</v>
      </c>
      <c r="R12" s="104"/>
      <c r="S12" s="104"/>
      <c r="T12" s="104"/>
      <c r="U12" s="104"/>
      <c r="V12" s="104"/>
    </row>
    <row r="13" spans="1:22" s="51" customFormat="1" ht="16.5" thickBot="1">
      <c r="A13" s="78">
        <f t="shared" si="0"/>
        <v>12</v>
      </c>
      <c r="B13" s="163">
        <v>492</v>
      </c>
      <c r="C13" s="41" t="str">
        <f t="shared" si="1"/>
        <v>SCALLAMERA</v>
      </c>
      <c r="D13" s="67" t="str">
        <f t="shared" si="2"/>
        <v>YORANE TEUIAVAHIANI HEIMA</v>
      </c>
      <c r="E13" s="42" t="str">
        <f t="shared" si="3"/>
        <v>PAPARA</v>
      </c>
      <c r="F13" s="65">
        <f t="shared" si="4"/>
        <v>36930</v>
      </c>
      <c r="G13" s="66" t="str">
        <f t="shared" si="5"/>
        <v>G</v>
      </c>
      <c r="H13" s="66" t="str">
        <f t="shared" si="6"/>
        <v>MG</v>
      </c>
      <c r="I13" s="49"/>
      <c r="J13" s="98" t="s">
        <v>3</v>
      </c>
      <c r="K13" s="99" t="s">
        <v>104</v>
      </c>
      <c r="L13" s="100" t="s">
        <v>4</v>
      </c>
      <c r="M13" s="101" t="s">
        <v>14</v>
      </c>
      <c r="N13" s="99" t="s">
        <v>104</v>
      </c>
      <c r="O13" s="100" t="s">
        <v>4</v>
      </c>
      <c r="P13" s="102"/>
      <c r="Q13" s="98" t="s">
        <v>3</v>
      </c>
      <c r="R13" s="99" t="s">
        <v>104</v>
      </c>
      <c r="S13" s="100" t="s">
        <v>4</v>
      </c>
      <c r="T13" s="101" t="s">
        <v>14</v>
      </c>
      <c r="U13" s="99" t="s">
        <v>104</v>
      </c>
      <c r="V13" s="100" t="s">
        <v>4</v>
      </c>
    </row>
    <row r="14" spans="1:22" s="51" customFormat="1">
      <c r="A14" s="78">
        <f t="shared" si="0"/>
        <v>13</v>
      </c>
      <c r="B14" s="163">
        <v>264</v>
      </c>
      <c r="C14" s="41" t="str">
        <f t="shared" si="1"/>
        <v>FREBAULT</v>
      </c>
      <c r="D14" s="67" t="str">
        <f t="shared" si="2"/>
        <v>ahuarii</v>
      </c>
      <c r="E14" s="42" t="str">
        <f t="shared" si="3"/>
        <v>SCT</v>
      </c>
      <c r="F14" s="65">
        <f t="shared" si="4"/>
        <v>37112</v>
      </c>
      <c r="G14" s="66" t="str">
        <f t="shared" si="5"/>
        <v>G</v>
      </c>
      <c r="H14" s="66" t="str">
        <f t="shared" si="6"/>
        <v>MG</v>
      </c>
      <c r="I14" s="49"/>
      <c r="J14" s="111" t="s">
        <v>5</v>
      </c>
      <c r="K14" s="112">
        <f t="array" aca="1" ref="K14" ca="1">IFERROR(INDEX(B$2:B$175,SMALL(IF((E$2:E$175=J$12),ROW(INDIRECT("1:"&amp;ROWS(B$2:B$175)))),ROWS($14:14))),"")</f>
        <v>374</v>
      </c>
      <c r="L14" s="113">
        <f ca="1">IFERROR(INDEX(A$2:A$175,MATCH(K14,B$2:B$175,0)),1000)</f>
        <v>2</v>
      </c>
      <c r="M14" s="114" t="s">
        <v>5</v>
      </c>
      <c r="N14" s="115">
        <f t="array" aca="1" ref="N14" ca="1">IFERROR(INDEX(B$2:B$175,SMALL(IF((E$2:E$175=J$12),ROW(INDIRECT("1:"&amp;ROWS(B$2:B$175)))),ROWS($14:19))),"")</f>
        <v>369</v>
      </c>
      <c r="O14" s="113">
        <f ca="1">IFERROR(INDEX(A$2:A$175,MATCH(N14,B$2:B$175,0)),1000)</f>
        <v>17</v>
      </c>
      <c r="P14" s="110"/>
      <c r="Q14" s="111" t="s">
        <v>5</v>
      </c>
      <c r="R14" s="112">
        <f t="array" aca="1" ref="R14" ca="1">IFERROR(INDEX(B$2:B$175,SMALL(IF((E$2:E$175=Q$12),ROW(INDIRECT("1:"&amp;ROWS(B$2:B$175)))),ROWS($14:14))),"")</f>
        <v>261</v>
      </c>
      <c r="S14" s="113">
        <f ca="1">IFERROR(INDEX(A$2:A$175,MATCH(R14,B$2:B$175,0)),1000)</f>
        <v>1</v>
      </c>
      <c r="T14" s="114" t="s">
        <v>5</v>
      </c>
      <c r="U14" s="112">
        <f t="array" aca="1" ref="U14" ca="1">IFERROR(INDEX(B$2:B$175,SMALL(IF((E$2:E$175=Q$12),ROW(INDIRECT("1:"&amp;ROWS(B$2:B$175)))),ROWS($14:19))),"")</f>
        <v>260</v>
      </c>
      <c r="V14" s="113">
        <f ca="1">IFERROR(INDEX(A$2:A$175,MATCH(U14,B$2:B$175,0)),1000)</f>
        <v>24</v>
      </c>
    </row>
    <row r="15" spans="1:22" s="51" customFormat="1">
      <c r="A15" s="78">
        <f t="shared" si="0"/>
        <v>14</v>
      </c>
      <c r="B15" s="163">
        <v>270</v>
      </c>
      <c r="C15" s="41" t="str">
        <f t="shared" ref="C15:C59" si="7">IF(B15="","",INDEX(NOM,MATCH($B15,Dossard,0)))</f>
        <v>CHOLEAU</v>
      </c>
      <c r="D15" s="67" t="str">
        <f t="shared" ref="D15:D59" si="8">IF(B15="","",INDEX(PRENOM,MATCH($B15,Dossard,0)))</f>
        <v>inaki</v>
      </c>
      <c r="E15" s="42" t="str">
        <f t="shared" ref="E15:E59" si="9">IF(B15="","",INDEX(Classe,MATCH($B15,Dossard,0)))</f>
        <v>SCT</v>
      </c>
      <c r="F15" s="65">
        <f t="shared" ref="F15:F59" si="10">IF(B15="","",INDEX(Catégorie,MATCH($B15,Dossard,0)))</f>
        <v>36745</v>
      </c>
      <c r="G15" s="66" t="str">
        <f t="shared" ref="G15:G59" si="11">IF(B15="","",INDEX(Sexe,MATCH($B15,Dossard,0)))</f>
        <v>G</v>
      </c>
      <c r="H15" s="66" t="str">
        <f t="shared" si="6"/>
        <v>MG</v>
      </c>
      <c r="I15" s="49"/>
      <c r="J15" s="116" t="s">
        <v>6</v>
      </c>
      <c r="K15" s="117">
        <f t="array" aca="1" ref="K15" ca="1">IFERROR(INDEX(B$2:B$175,SMALL(IF((E$2:E$175=J$12),ROW(INDIRECT("1:"&amp;ROWS(B$2:B$175)))),ROWS($14:15))),"")</f>
        <v>385</v>
      </c>
      <c r="L15" s="118">
        <f ca="1">IFERROR(INDEX(A$2:A$175,MATCH(K15,B$2:B$175,0)),1000)</f>
        <v>6</v>
      </c>
      <c r="M15" s="119" t="s">
        <v>6</v>
      </c>
      <c r="N15" s="115">
        <f t="array" aca="1" ref="N15" ca="1">IFERROR(INDEX(B$2:B$175,SMALL(IF((E$2:E$175=J$12),ROW(INDIRECT("1:"&amp;ROWS(B$2:B$175)))),ROWS($14:20))),"")</f>
        <v>372</v>
      </c>
      <c r="O15" s="118">
        <f ca="1">IFERROR(INDEX(A$2:A$175,MATCH(N15,B$2:B$175,0)),1000)</f>
        <v>18</v>
      </c>
      <c r="P15" s="110"/>
      <c r="Q15" s="116" t="s">
        <v>6</v>
      </c>
      <c r="R15" s="112">
        <f t="array" aca="1" ref="R15" ca="1">IFERROR(INDEX(B$2:B$175,SMALL(IF((E$2:E$175=Q$12),ROW(INDIRECT("1:"&amp;ROWS(B$2:B$175)))),ROWS($14:15))),"")</f>
        <v>262</v>
      </c>
      <c r="S15" s="118">
        <f ca="1">IFERROR(INDEX(A$2:A$175,MATCH(R15,B$2:B$175,0)),1000)</f>
        <v>10</v>
      </c>
      <c r="T15" s="119" t="s">
        <v>6</v>
      </c>
      <c r="U15" s="112">
        <f t="array" aca="1" ref="U15" ca="1">IFERROR(INDEX(B$2:B$175,SMALL(IF((E$2:E$175=Q$12),ROW(INDIRECT("1:"&amp;ROWS(B$2:B$175)))),ROWS($14:20))),"")</f>
        <v>271</v>
      </c>
      <c r="V15" s="118">
        <f ca="1">IFERROR(INDEX(A$2:A$175,MATCH(U15,B$2:B$175,0)),1000)</f>
        <v>25</v>
      </c>
    </row>
    <row r="16" spans="1:22" s="51" customFormat="1">
      <c r="A16" s="78">
        <f t="shared" ref="A16:A39" si="12">IF(B15="","",ROW()-1)</f>
        <v>15</v>
      </c>
      <c r="B16" s="194">
        <v>125</v>
      </c>
      <c r="C16" s="196" t="str">
        <f t="shared" si="7"/>
        <v>TEURA</v>
      </c>
      <c r="D16" s="197" t="str">
        <f t="shared" si="8"/>
        <v>Tiaihau</v>
      </c>
      <c r="E16" s="198" t="str">
        <f t="shared" si="9"/>
        <v>HITIA'A</v>
      </c>
      <c r="F16" s="199">
        <f t="shared" si="10"/>
        <v>36821</v>
      </c>
      <c r="G16" s="200" t="str">
        <f t="shared" si="11"/>
        <v>G</v>
      </c>
      <c r="H16" s="66" t="str">
        <f t="shared" ref="H16:H39" si="13">IF(B15="","",INDEX(Cat,MATCH($B15,Dossard,0)))</f>
        <v>MG</v>
      </c>
      <c r="I16" s="49"/>
      <c r="J16" s="116" t="s">
        <v>7</v>
      </c>
      <c r="K16" s="117">
        <f t="array" aca="1" ref="K16" ca="1">IFERROR(INDEX(B$2:B$175,SMALL(IF((E$2:E$175=J$12),ROW(INDIRECT("1:"&amp;ROWS(B$2:B$175)))),ROWS($14:16))),"")</f>
        <v>373</v>
      </c>
      <c r="L16" s="118">
        <f ca="1">IFERROR(INDEX(A$2:A$175,MATCH(K16,B$2:B$175,0)),1000)</f>
        <v>7</v>
      </c>
      <c r="M16" s="119" t="s">
        <v>7</v>
      </c>
      <c r="N16" s="115">
        <f t="array" aca="1" ref="N16" ca="1">IFERROR(INDEX(B$2:B$175,SMALL(IF((E$2:E$175=J$12),ROW(INDIRECT("1:"&amp;ROWS(B$2:B$175)))),ROWS($14:21))),"")</f>
        <v>376</v>
      </c>
      <c r="O16" s="118">
        <f ca="1">IFERROR(INDEX(A$2:A$175,MATCH(N16,B$2:B$175,0)),1000)</f>
        <v>20</v>
      </c>
      <c r="P16" s="110"/>
      <c r="Q16" s="116" t="s">
        <v>7</v>
      </c>
      <c r="R16" s="112">
        <f t="array" aca="1" ref="R16" ca="1">IFERROR(INDEX(B$2:B$175,SMALL(IF((E$2:E$175=Q$12),ROW(INDIRECT("1:"&amp;ROWS(B$2:B$175)))),ROWS($14:16))),"")</f>
        <v>264</v>
      </c>
      <c r="S16" s="118">
        <f ca="1">IFERROR(INDEX(A$2:A$175,MATCH(R16,B$2:B$175,0)),1000)</f>
        <v>13</v>
      </c>
      <c r="T16" s="119" t="s">
        <v>7</v>
      </c>
      <c r="U16" s="112">
        <f t="array" aca="1" ref="U16" ca="1">IFERROR(INDEX(B$2:B$175,SMALL(IF((E$2:E$175=Q$12),ROW(INDIRECT("1:"&amp;ROWS(B$2:B$175)))),ROWS($14:21))),"")</f>
        <v>268</v>
      </c>
      <c r="V16" s="118">
        <f ca="1">IFERROR(INDEX(A$2:A$175,MATCH(U16,B$2:B$175,0)),1000)</f>
        <v>27</v>
      </c>
    </row>
    <row r="17" spans="1:22" s="51" customFormat="1">
      <c r="A17" s="78">
        <f t="shared" si="12"/>
        <v>16</v>
      </c>
      <c r="B17" s="194">
        <v>491</v>
      </c>
      <c r="C17" s="196" t="str">
        <f t="shared" si="7"/>
        <v>RATIA</v>
      </c>
      <c r="D17" s="197" t="str">
        <f t="shared" si="8"/>
        <v>MAXIME TITEONA HEIFARA</v>
      </c>
      <c r="E17" s="198" t="str">
        <f t="shared" si="9"/>
        <v>PAPARA</v>
      </c>
      <c r="F17" s="199">
        <f t="shared" si="10"/>
        <v>37033</v>
      </c>
      <c r="G17" s="200" t="str">
        <f t="shared" si="11"/>
        <v>G</v>
      </c>
      <c r="H17" s="66" t="str">
        <f t="shared" si="13"/>
        <v>MG</v>
      </c>
      <c r="I17" s="49"/>
      <c r="J17" s="116" t="s">
        <v>8</v>
      </c>
      <c r="K17" s="117">
        <f t="array" aca="1" ref="K17" ca="1">IFERROR(INDEX(B$2:B$175,SMALL(IF((E$2:E$175=J$12),ROW(INDIRECT("1:"&amp;ROWS(B$2:B$175)))),ROWS($14:17))),"")</f>
        <v>386</v>
      </c>
      <c r="L17" s="118">
        <f ca="1">IFERROR(INDEX(A$2:A$175,MATCH(K17,B$2:B$175,0)),1000)</f>
        <v>9</v>
      </c>
      <c r="M17" s="119" t="s">
        <v>8</v>
      </c>
      <c r="N17" s="115">
        <f t="array" aca="1" ref="N17" ca="1">IFERROR(INDEX(B$2:B$175,SMALL(IF((E$2:E$175=J$12),ROW(INDIRECT("1:"&amp;ROWS(B$2:B$175)))),ROWS($14:22))),"")</f>
        <v>381</v>
      </c>
      <c r="O17" s="118">
        <f ca="1">IFERROR(INDEX(A$2:A$175,MATCH(N17,B$2:B$175,0)),1000)</f>
        <v>28</v>
      </c>
      <c r="P17" s="110"/>
      <c r="Q17" s="116" t="s">
        <v>8</v>
      </c>
      <c r="R17" s="112">
        <f t="array" aca="1" ref="R17" ca="1">IFERROR(INDEX(B$2:B$175,SMALL(IF((E$2:E$175=Q$12),ROW(INDIRECT("1:"&amp;ROWS(B$2:B$175)))),ROWS($14:17))),"")</f>
        <v>270</v>
      </c>
      <c r="S17" s="118">
        <f ca="1">IFERROR(INDEX(A$2:A$175,MATCH(R17,B$2:B$175,0)),1000)</f>
        <v>14</v>
      </c>
      <c r="T17" s="119" t="s">
        <v>8</v>
      </c>
      <c r="U17" s="112">
        <f t="array" aca="1" ref="U17" ca="1">IFERROR(INDEX(B$2:B$175,SMALL(IF((E$2:E$175=Q$12),ROW(INDIRECT("1:"&amp;ROWS(B$2:B$175)))),ROWS($14:22))),"")</f>
        <v>273</v>
      </c>
      <c r="V17" s="118">
        <f ca="1">IFERROR(INDEX(A$2:A$175,MATCH(U17,B$2:B$175,0)),1000)</f>
        <v>29</v>
      </c>
    </row>
    <row r="18" spans="1:22" s="51" customFormat="1" ht="16.5" thickBot="1">
      <c r="A18" s="78">
        <f t="shared" si="12"/>
        <v>17</v>
      </c>
      <c r="B18" s="194">
        <v>369</v>
      </c>
      <c r="C18" s="196" t="str">
        <f t="shared" si="7"/>
        <v>PAAEHO</v>
      </c>
      <c r="D18" s="197" t="str">
        <f t="shared" si="8"/>
        <v>TEHAU</v>
      </c>
      <c r="E18" s="198" t="str">
        <f t="shared" si="9"/>
        <v>TARAVAO</v>
      </c>
      <c r="F18" s="199">
        <f t="shared" si="10"/>
        <v>36693</v>
      </c>
      <c r="G18" s="200" t="str">
        <f t="shared" si="11"/>
        <v>G</v>
      </c>
      <c r="H18" s="66" t="str">
        <f t="shared" si="13"/>
        <v>MG</v>
      </c>
      <c r="I18" s="49"/>
      <c r="J18" s="120" t="s">
        <v>9</v>
      </c>
      <c r="K18" s="121">
        <f t="array" aca="1" ref="K18" ca="1">IFERROR(INDEX(B$2:B$175,SMALL(IF((E$2:E$175=J$12),ROW(INDIRECT("1:"&amp;ROWS(B$2:B$175)))),ROWS($14:18))),"")</f>
        <v>391</v>
      </c>
      <c r="L18" s="122">
        <f ca="1">IFERROR(INDEX(A$2:A$175,MATCH(K18,B$2:B$175,0)),1000)</f>
        <v>11</v>
      </c>
      <c r="M18" s="123" t="s">
        <v>9</v>
      </c>
      <c r="N18" s="115">
        <f t="array" aca="1" ref="N18" ca="1">IFERROR(INDEX(B$2:B$175,SMALL(IF((E$2:E$175=J$12),ROW(INDIRECT("1:"&amp;ROWS(B$2:B$175)))),ROWS($14:23))),"")</f>
        <v>389</v>
      </c>
      <c r="O18" s="122">
        <f ca="1">IFERROR(INDEX(A$2:A$175,MATCH(N18,B$2:B$175,0)),1000)</f>
        <v>30</v>
      </c>
      <c r="P18" s="110"/>
      <c r="Q18" s="120" t="s">
        <v>9</v>
      </c>
      <c r="R18" s="112">
        <f t="array" aca="1" ref="R18" ca="1">IFERROR(INDEX(B$2:B$175,SMALL(IF((E$2:E$175=Q$12),ROW(INDIRECT("1:"&amp;ROWS(B$2:B$175)))),ROWS($14:18))),"")</f>
        <v>275</v>
      </c>
      <c r="S18" s="122">
        <f ca="1">IFERROR(INDEX(A$2:A$175,MATCH(R18,B$2:B$175,0)),1000)</f>
        <v>22</v>
      </c>
      <c r="T18" s="123" t="s">
        <v>9</v>
      </c>
      <c r="U18" s="112" t="str">
        <f t="array" aca="1" ref="U18" ca="1">IFERROR(INDEX(B$2:B$175,SMALL(IF((E$2:E$175=Q$12),ROW(INDIRECT("1:"&amp;ROWS(B$2:B$175)))),ROWS($14:23))),"")</f>
        <v/>
      </c>
      <c r="V18" s="122">
        <f ca="1">IFERROR(INDEX(A$2:A$175,MATCH(U18,B$2:B$175,0)),1000)</f>
        <v>1000</v>
      </c>
    </row>
    <row r="19" spans="1:22" s="51" customFormat="1" ht="16.5" thickBot="1">
      <c r="A19" s="78">
        <f t="shared" si="12"/>
        <v>18</v>
      </c>
      <c r="B19" s="194">
        <v>372</v>
      </c>
      <c r="C19" s="196" t="str">
        <f t="shared" si="7"/>
        <v>BROCHARD</v>
      </c>
      <c r="D19" s="197" t="str">
        <f t="shared" si="8"/>
        <v>TOM</v>
      </c>
      <c r="E19" s="198" t="str">
        <f t="shared" si="9"/>
        <v>TARAVAO</v>
      </c>
      <c r="F19" s="199">
        <f t="shared" si="10"/>
        <v>36677</v>
      </c>
      <c r="G19" s="200" t="str">
        <f t="shared" si="11"/>
        <v>G</v>
      </c>
      <c r="H19" s="66" t="str">
        <f t="shared" si="13"/>
        <v>MG</v>
      </c>
      <c r="I19" s="49"/>
      <c r="J19" s="354" t="s">
        <v>10</v>
      </c>
      <c r="K19" s="355"/>
      <c r="L19" s="108">
        <f ca="1">SUM(L14:L18)</f>
        <v>35</v>
      </c>
      <c r="M19" s="148" t="s">
        <v>10</v>
      </c>
      <c r="N19" s="107"/>
      <c r="O19" s="108">
        <f ca="1">SUM(O14:O18)</f>
        <v>113</v>
      </c>
      <c r="P19" s="110"/>
      <c r="Q19" s="354" t="s">
        <v>10</v>
      </c>
      <c r="R19" s="355"/>
      <c r="S19" s="108">
        <f ca="1">SUM(S14:S18)</f>
        <v>60</v>
      </c>
      <c r="T19" s="354" t="s">
        <v>10</v>
      </c>
      <c r="U19" s="355"/>
      <c r="V19" s="108">
        <f ca="1">SUM(V14:V18)</f>
        <v>1105</v>
      </c>
    </row>
    <row r="20" spans="1:22" s="51" customFormat="1">
      <c r="A20" s="78">
        <f t="shared" si="12"/>
        <v>19</v>
      </c>
      <c r="B20" s="194">
        <v>524</v>
      </c>
      <c r="C20" s="196" t="str">
        <f t="shared" si="7"/>
        <v>CLARET</v>
      </c>
      <c r="D20" s="197" t="str">
        <f t="shared" si="8"/>
        <v>Manoa</v>
      </c>
      <c r="E20" s="198" t="str">
        <f t="shared" si="9"/>
        <v>PAEA</v>
      </c>
      <c r="F20" s="199">
        <f t="shared" si="10"/>
        <v>36638</v>
      </c>
      <c r="G20" s="200" t="str">
        <f t="shared" si="11"/>
        <v>G</v>
      </c>
      <c r="H20" s="66" t="str">
        <f t="shared" si="13"/>
        <v>MG</v>
      </c>
      <c r="I20" s="49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</row>
    <row r="21" spans="1:22" s="51" customFormat="1" ht="16.5" thickBot="1">
      <c r="A21" s="78">
        <f t="shared" si="12"/>
        <v>20</v>
      </c>
      <c r="B21" s="194">
        <v>376</v>
      </c>
      <c r="C21" s="196" t="str">
        <f t="shared" si="7"/>
        <v>FAAIO</v>
      </c>
      <c r="D21" s="197" t="str">
        <f t="shared" si="8"/>
        <v>MATUANUI</v>
      </c>
      <c r="E21" s="198" t="str">
        <f t="shared" si="9"/>
        <v>TARAVAO</v>
      </c>
      <c r="F21" s="199">
        <f t="shared" si="10"/>
        <v>36786</v>
      </c>
      <c r="G21" s="200" t="str">
        <f t="shared" si="11"/>
        <v>G</v>
      </c>
      <c r="H21" s="66" t="str">
        <f t="shared" si="13"/>
        <v>MG</v>
      </c>
      <c r="I21" s="49"/>
      <c r="J21" s="104"/>
      <c r="K21" s="104"/>
      <c r="L21" s="104"/>
      <c r="M21" s="104"/>
      <c r="N21" s="104"/>
      <c r="O21" s="104"/>
      <c r="P21" s="104"/>
      <c r="Q21" s="110"/>
      <c r="R21" s="110"/>
      <c r="S21" s="110"/>
      <c r="T21" s="110"/>
      <c r="U21" s="110"/>
      <c r="V21" s="110"/>
    </row>
    <row r="22" spans="1:22" s="51" customFormat="1" ht="16.5" thickBot="1">
      <c r="A22" s="78">
        <f t="shared" si="12"/>
        <v>21</v>
      </c>
      <c r="B22" s="194">
        <v>498</v>
      </c>
      <c r="C22" s="196" t="str">
        <f t="shared" si="7"/>
        <v>VERGNHES</v>
      </c>
      <c r="D22" s="197" t="str">
        <f t="shared" si="8"/>
        <v>GABRIEL TERIINUI MANUARII</v>
      </c>
      <c r="E22" s="198" t="str">
        <f t="shared" si="9"/>
        <v>PAPARA</v>
      </c>
      <c r="F22" s="199">
        <f t="shared" si="10"/>
        <v>36721</v>
      </c>
      <c r="G22" s="200" t="str">
        <f t="shared" si="11"/>
        <v>G</v>
      </c>
      <c r="H22" s="66" t="str">
        <f t="shared" si="13"/>
        <v>MG</v>
      </c>
      <c r="I22" s="49"/>
      <c r="J22" s="103" t="str">
        <f>'Données '!R6</f>
        <v>HITIA'A</v>
      </c>
      <c r="K22" s="104"/>
      <c r="L22" s="105"/>
      <c r="M22" s="104"/>
      <c r="N22" s="104"/>
      <c r="O22" s="104"/>
      <c r="P22" s="104"/>
      <c r="Q22" s="103" t="str">
        <f>'Données '!R7</f>
        <v>X</v>
      </c>
      <c r="R22" s="104"/>
      <c r="S22" s="104"/>
      <c r="T22" s="104"/>
      <c r="U22" s="104"/>
      <c r="V22" s="104"/>
    </row>
    <row r="23" spans="1:22" s="51" customFormat="1" ht="16.5" thickBot="1">
      <c r="A23" s="78">
        <f t="shared" si="12"/>
        <v>22</v>
      </c>
      <c r="B23" s="194">
        <v>275</v>
      </c>
      <c r="C23" s="196" t="str">
        <f t="shared" si="7"/>
        <v>TCHEOU</v>
      </c>
      <c r="D23" s="197" t="str">
        <f t="shared" si="8"/>
        <v>teheimoana</v>
      </c>
      <c r="E23" s="198" t="str">
        <f t="shared" si="9"/>
        <v>SCT</v>
      </c>
      <c r="F23" s="199">
        <f t="shared" si="10"/>
        <v>37012</v>
      </c>
      <c r="G23" s="200" t="str">
        <f t="shared" si="11"/>
        <v>G</v>
      </c>
      <c r="H23" s="66" t="str">
        <f t="shared" si="13"/>
        <v>MG</v>
      </c>
      <c r="I23" s="49"/>
      <c r="J23" s="98" t="s">
        <v>3</v>
      </c>
      <c r="K23" s="99" t="s">
        <v>104</v>
      </c>
      <c r="L23" s="100" t="s">
        <v>4</v>
      </c>
      <c r="M23" s="101" t="s">
        <v>14</v>
      </c>
      <c r="N23" s="99" t="s">
        <v>104</v>
      </c>
      <c r="O23" s="100" t="s">
        <v>4</v>
      </c>
      <c r="P23" s="97"/>
      <c r="Q23" s="98" t="s">
        <v>3</v>
      </c>
      <c r="R23" s="99" t="s">
        <v>104</v>
      </c>
      <c r="S23" s="100" t="s">
        <v>4</v>
      </c>
      <c r="T23" s="101" t="s">
        <v>14</v>
      </c>
      <c r="U23" s="99" t="s">
        <v>104</v>
      </c>
      <c r="V23" s="100" t="s">
        <v>4</v>
      </c>
    </row>
    <row r="24" spans="1:22" s="51" customFormat="1">
      <c r="A24" s="78">
        <f t="shared" si="12"/>
        <v>23</v>
      </c>
      <c r="B24" s="194">
        <v>527</v>
      </c>
      <c r="C24" s="196" t="str">
        <f t="shared" si="7"/>
        <v>DE CROOS</v>
      </c>
      <c r="D24" s="197" t="str">
        <f t="shared" si="8"/>
        <v>Tom</v>
      </c>
      <c r="E24" s="198" t="str">
        <f t="shared" si="9"/>
        <v>PAEA</v>
      </c>
      <c r="F24" s="199">
        <f t="shared" si="10"/>
        <v>36999</v>
      </c>
      <c r="G24" s="200" t="str">
        <f t="shared" si="11"/>
        <v>G</v>
      </c>
      <c r="H24" s="66" t="str">
        <f t="shared" si="13"/>
        <v>MG</v>
      </c>
      <c r="I24" s="49"/>
      <c r="J24" s="111" t="s">
        <v>5</v>
      </c>
      <c r="K24" s="112">
        <f t="array" aca="1" ref="K24" ca="1">IFERROR(INDEX(B$2:B$175,SMALL(IF((E$2:E$175=J$22),ROW(INDIRECT("1:"&amp;ROWS(B$2:B$175)))),ROWS($24:24))),"")</f>
        <v>123</v>
      </c>
      <c r="L24" s="113">
        <f ca="1">IFERROR(INDEX(A$2:A$175,MATCH(K24,B$2:B$175,0)),1000)</f>
        <v>8</v>
      </c>
      <c r="M24" s="114" t="s">
        <v>5</v>
      </c>
      <c r="N24" s="115" t="str">
        <f t="array" aca="1" ref="N24" ca="1">IFERROR(INDEX(B$2:B$175,SMALL(IF((E$2:E$175=J$24),ROW(INDIRECT("1:"&amp;ROWS(B$2:B$175)))),ROWS($24:29))),"")</f>
        <v/>
      </c>
      <c r="O24" s="113">
        <f ca="1">IFERROR(INDEX(A$2:A$175,MATCH(N24,B$2:B$175,0)),1000)</f>
        <v>1000</v>
      </c>
      <c r="P24" s="104"/>
      <c r="Q24" s="111" t="s">
        <v>5</v>
      </c>
      <c r="R24" s="112" t="str">
        <f t="array" aca="1" ref="R24" ca="1">IFERROR(INDEX(B$2:B$175,SMALL(IF((E$2:E$175=Q$24),ROW(INDIRECT("1:"&amp;ROWS(B$2:$B175)))),ROWS($24:24))),"")</f>
        <v/>
      </c>
      <c r="S24" s="113">
        <f ca="1">IFERROR(INDEX(A$2:A$175,MATCH(R24,B$2:B$175,0)),1000)</f>
        <v>1000</v>
      </c>
      <c r="T24" s="114" t="s">
        <v>5</v>
      </c>
      <c r="U24" s="112" t="str">
        <f t="array" aca="1" ref="U24" ca="1">IFERROR(INDEX(B$2:B$175,SMALL(IF((E$2:E$175=Q$22),ROW(INDIRECT("1:"&amp;ROWS(B$2:B$175)))),ROWS($24:29))),"")</f>
        <v/>
      </c>
      <c r="V24" s="113">
        <f ca="1">IFERROR(INDEX(A$2:A$175,MATCH(U24,B$2:B$175,0)),1000)</f>
        <v>1000</v>
      </c>
    </row>
    <row r="25" spans="1:22" s="51" customFormat="1">
      <c r="A25" s="78">
        <f t="shared" si="12"/>
        <v>24</v>
      </c>
      <c r="B25" s="194">
        <v>260</v>
      </c>
      <c r="C25" s="196" t="str">
        <f t="shared" si="7"/>
        <v>GARNIER</v>
      </c>
      <c r="D25" s="197" t="str">
        <f t="shared" si="8"/>
        <v>victor</v>
      </c>
      <c r="E25" s="198" t="str">
        <f t="shared" si="9"/>
        <v>SCT</v>
      </c>
      <c r="F25" s="199">
        <f t="shared" si="10"/>
        <v>36550</v>
      </c>
      <c r="G25" s="200" t="str">
        <f t="shared" si="11"/>
        <v>G</v>
      </c>
      <c r="H25" s="66" t="str">
        <f t="shared" si="13"/>
        <v>MG</v>
      </c>
      <c r="I25" s="49"/>
      <c r="J25" s="116" t="s">
        <v>6</v>
      </c>
      <c r="K25" s="117">
        <f t="array" aca="1" ref="K25" ca="1">IFERROR(INDEX(B$2:B$175,SMALL(IF((E$2:E$175=J$22),ROW(INDIRECT("1:"&amp;ROWS(B$2:B$175)))),ROWS($24:25))),"")</f>
        <v>125</v>
      </c>
      <c r="L25" s="118">
        <f ca="1">IFERROR(INDEX(A$2:A$175,MATCH(K25,B$2:B$175,0)),1000)</f>
        <v>15</v>
      </c>
      <c r="M25" s="119" t="s">
        <v>6</v>
      </c>
      <c r="N25" s="115" t="str">
        <f t="array" aca="1" ref="N25" ca="1">IFERROR(INDEX(B$2:B$175,SMALL(IF((E$2:E$175=J$24),ROW(INDIRECT("1:"&amp;ROWS(B$2:B$175)))),ROWS($24:30))),"")</f>
        <v/>
      </c>
      <c r="O25" s="118">
        <f ca="1">IFERROR(INDEX(A$2:A$175,MATCH(N25,B$2:B$175,0)),1000)</f>
        <v>1000</v>
      </c>
      <c r="P25" s="104"/>
      <c r="Q25" s="116" t="s">
        <v>6</v>
      </c>
      <c r="R25" s="117" t="str">
        <f t="array" aca="1" ref="R25" ca="1">IFERROR(INDEX(B$2:B$175,SMALL(IF((E$2:E$175=Q$24),ROW(INDIRECT("1:"&amp;ROWS(B$2:$B176)))),ROWS($24:25))),"")</f>
        <v/>
      </c>
      <c r="S25" s="118">
        <f ca="1">IFERROR(INDEX(A$2:A$175,MATCH(R25,B$2:B$175,0)),1000)</f>
        <v>1000</v>
      </c>
      <c r="T25" s="119" t="s">
        <v>6</v>
      </c>
      <c r="U25" s="112" t="str">
        <f t="array" aca="1" ref="U25" ca="1">IFERROR(INDEX(B$2:B$175,SMALL(IF((E$2:E$175=Q$22),ROW(INDIRECT("1:"&amp;ROWS(B$2:B$175)))),ROWS($24:30))),"")</f>
        <v/>
      </c>
      <c r="V25" s="118">
        <f ca="1">IFERROR(INDEX(A$2:A$175,MATCH(U25,B$2:B$175,0)),1000)</f>
        <v>1000</v>
      </c>
    </row>
    <row r="26" spans="1:22" s="51" customFormat="1">
      <c r="A26" s="78">
        <f t="shared" si="12"/>
        <v>25</v>
      </c>
      <c r="B26" s="194">
        <v>271</v>
      </c>
      <c r="C26" s="196" t="str">
        <f t="shared" si="7"/>
        <v xml:space="preserve">TCHOUN YOU THUNG </v>
      </c>
      <c r="D26" s="197" t="str">
        <f t="shared" si="8"/>
        <v>matoha</v>
      </c>
      <c r="E26" s="198" t="str">
        <f t="shared" si="9"/>
        <v>SCT</v>
      </c>
      <c r="F26" s="199">
        <f t="shared" si="10"/>
        <v>36658</v>
      </c>
      <c r="G26" s="200" t="str">
        <f t="shared" si="11"/>
        <v>G</v>
      </c>
      <c r="H26" s="66" t="str">
        <f t="shared" si="13"/>
        <v>MG</v>
      </c>
      <c r="I26" s="49"/>
      <c r="J26" s="116" t="s">
        <v>7</v>
      </c>
      <c r="K26" s="117">
        <f t="array" aca="1" ref="K26" ca="1">IFERROR(INDEX(B$2:B$175,SMALL(IF((E$2:E$175=J$22),ROW(INDIRECT("1:"&amp;ROWS(B$2:B$175)))),ROWS($24:26))),"")</f>
        <v>128</v>
      </c>
      <c r="L26" s="118">
        <f ca="1">IFERROR(INDEX(A$2:A$175,MATCH(K26,B$2:B$175,0)),1000)</f>
        <v>35</v>
      </c>
      <c r="M26" s="119" t="s">
        <v>7</v>
      </c>
      <c r="N26" s="115" t="str">
        <f t="array" aca="1" ref="N26" ca="1">IFERROR(INDEX(B$2:B$175,SMALL(IF((E$2:E$175=J$24),ROW(INDIRECT("1:"&amp;ROWS(B$2:B$175)))),ROWS($24:31))),"")</f>
        <v/>
      </c>
      <c r="O26" s="118">
        <f ca="1">IFERROR(INDEX(A$2:A$175,MATCH(N26,B$2:B$175,0)),1000)</f>
        <v>1000</v>
      </c>
      <c r="P26" s="104"/>
      <c r="Q26" s="116" t="s">
        <v>7</v>
      </c>
      <c r="R26" s="117" t="str">
        <f t="array" aca="1" ref="R26" ca="1">IFERROR(INDEX(B$2:B$175,SMALL(IF((E$2:E$175=Q$24),ROW(INDIRECT("1:"&amp;ROWS(B$2:$B177)))),ROWS($24:26))),"")</f>
        <v/>
      </c>
      <c r="S26" s="118">
        <f ca="1">IFERROR(INDEX(A$2:A$175,MATCH(R26,B$2:B$175,0)),1000)</f>
        <v>1000</v>
      </c>
      <c r="T26" s="119" t="s">
        <v>7</v>
      </c>
      <c r="U26" s="112" t="str">
        <f t="array" aca="1" ref="U26" ca="1">IFERROR(INDEX(B$2:B$175,SMALL(IF((E$2:E$175=Q$22),ROW(INDIRECT("1:"&amp;ROWS(B$2:B$175)))),ROWS($24:31))),"")</f>
        <v/>
      </c>
      <c r="V26" s="118">
        <f ca="1">IFERROR(INDEX(A$2:A$175,MATCH(U26,B$2:B$175,0)),1000)</f>
        <v>1000</v>
      </c>
    </row>
    <row r="27" spans="1:22" s="51" customFormat="1">
      <c r="A27" s="78">
        <f t="shared" si="12"/>
        <v>26</v>
      </c>
      <c r="B27" s="194">
        <v>525</v>
      </c>
      <c r="C27" s="196" t="str">
        <f t="shared" si="7"/>
        <v>MATAI</v>
      </c>
      <c r="D27" s="197" t="str">
        <f t="shared" si="8"/>
        <v>Rainui</v>
      </c>
      <c r="E27" s="198" t="str">
        <f t="shared" si="9"/>
        <v>PAEA</v>
      </c>
      <c r="F27" s="199">
        <f t="shared" si="10"/>
        <v>36633</v>
      </c>
      <c r="G27" s="200" t="str">
        <f t="shared" si="11"/>
        <v>G</v>
      </c>
      <c r="H27" s="66" t="str">
        <f t="shared" si="13"/>
        <v>MG</v>
      </c>
      <c r="I27" s="49"/>
      <c r="J27" s="116" t="s">
        <v>8</v>
      </c>
      <c r="K27" s="117">
        <f t="array" aca="1" ref="K27" ca="1">IFERROR(INDEX(B$2:B$175,SMALL(IF((E$2:E$175=J$22),ROW(INDIRECT("1:"&amp;ROWS(B$2:B$175)))),ROWS($24:27))),"")</f>
        <v>117</v>
      </c>
      <c r="L27" s="118">
        <f ca="1">IFERROR(INDEX(A$2:A$175,MATCH(K27,B$2:B$175,0)),1000)</f>
        <v>39</v>
      </c>
      <c r="M27" s="119" t="s">
        <v>8</v>
      </c>
      <c r="N27" s="115" t="str">
        <f t="array" aca="1" ref="N27" ca="1">IFERROR(INDEX(B$2:B$175,SMALL(IF((E$2:E$175=J$24),ROW(INDIRECT("1:"&amp;ROWS(B$2:B$175)))),ROWS($24:32))),"")</f>
        <v/>
      </c>
      <c r="O27" s="118">
        <f ca="1">IFERROR(INDEX(A$2:A$175,MATCH(N27,B$2:B$175,0)),1000)</f>
        <v>1000</v>
      </c>
      <c r="P27" s="104"/>
      <c r="Q27" s="116" t="s">
        <v>8</v>
      </c>
      <c r="R27" s="117" t="str">
        <f t="array" aca="1" ref="R27" ca="1">IFERROR(INDEX(B$2:B$175,SMALL(IF((E$2:E$175=Q$24),ROW(INDIRECT("1:"&amp;ROWS(B$2:$B178)))),ROWS($24:27))),"")</f>
        <v/>
      </c>
      <c r="S27" s="118">
        <f ca="1">IFERROR(INDEX(A$2:A$175,MATCH(R27,B$2:B$175,0)),1000)</f>
        <v>1000</v>
      </c>
      <c r="T27" s="119" t="s">
        <v>8</v>
      </c>
      <c r="U27" s="112" t="str">
        <f t="array" aca="1" ref="U27" ca="1">IFERROR(INDEX(B$2:B$175,SMALL(IF((E$2:E$175=Q$22),ROW(INDIRECT("1:"&amp;ROWS(B$2:B$175)))),ROWS($24:32))),"")</f>
        <v/>
      </c>
      <c r="V27" s="118">
        <f ca="1">IFERROR(INDEX(A$2:A$175,MATCH(U27,B$2:B$175,0)),1000)</f>
        <v>1000</v>
      </c>
    </row>
    <row r="28" spans="1:22" s="51" customFormat="1" ht="16.5" thickBot="1">
      <c r="A28" s="78">
        <f t="shared" si="12"/>
        <v>27</v>
      </c>
      <c r="B28" s="194">
        <v>268</v>
      </c>
      <c r="C28" s="196" t="str">
        <f t="shared" si="7"/>
        <v>IORSS</v>
      </c>
      <c r="D28" s="197" t="str">
        <f t="shared" si="8"/>
        <v>rahiti</v>
      </c>
      <c r="E28" s="198" t="str">
        <f t="shared" si="9"/>
        <v>SCT</v>
      </c>
      <c r="F28" s="199">
        <f t="shared" si="10"/>
        <v>36971</v>
      </c>
      <c r="G28" s="200" t="str">
        <f t="shared" si="11"/>
        <v>G</v>
      </c>
      <c r="H28" s="66" t="str">
        <f t="shared" si="13"/>
        <v>MG</v>
      </c>
      <c r="I28" s="49"/>
      <c r="J28" s="120" t="s">
        <v>9</v>
      </c>
      <c r="K28" s="121">
        <f t="array" aca="1" ref="K28" ca="1">IFERROR(INDEX(B$2:B$175,SMALL(IF((E$2:E$175=J$22),ROW(INDIRECT("1:"&amp;ROWS(B$2:B$175)))),ROWS($24:28))),"")</f>
        <v>141</v>
      </c>
      <c r="L28" s="122">
        <f ca="1">IFERROR(INDEX(A$2:A$175,MATCH(K28,B$2:B$175,0)),1000)</f>
        <v>47</v>
      </c>
      <c r="M28" s="123" t="s">
        <v>9</v>
      </c>
      <c r="N28" s="115" t="str">
        <f t="array" aca="1" ref="N28" ca="1">IFERROR(INDEX(B$2:B$175,SMALL(IF((E$2:E$175=J$24),ROW(INDIRECT("1:"&amp;ROWS(B$2:B$175)))),ROWS($24:33))),"")</f>
        <v/>
      </c>
      <c r="O28" s="122">
        <f ca="1">IFERROR(INDEX(A$2:A$175,MATCH(N28,B$2:B$175,0)),1000)</f>
        <v>1000</v>
      </c>
      <c r="P28" s="104"/>
      <c r="Q28" s="120" t="s">
        <v>9</v>
      </c>
      <c r="R28" s="121" t="str">
        <f t="array" aca="1" ref="R28" ca="1">IFERROR(INDEX(B$2:B$175,SMALL(IF((E$2:E$175=Q$24),ROW(INDIRECT("1:"&amp;ROWS(B$2:$B179)))),ROWS($24:28))),"")</f>
        <v/>
      </c>
      <c r="S28" s="122">
        <f ca="1">IFERROR(INDEX(A$2:A$175,MATCH(R28,B$2:B$175,0)),1000)</f>
        <v>1000</v>
      </c>
      <c r="T28" s="123" t="s">
        <v>9</v>
      </c>
      <c r="U28" s="112" t="str">
        <f t="array" aca="1" ref="U28" ca="1">IFERROR(INDEX(B$2:B$175,SMALL(IF((E$2:E$175=Q$22),ROW(INDIRECT("1:"&amp;ROWS(B$2:B$175)))),ROWS($24:33))),"")</f>
        <v/>
      </c>
      <c r="V28" s="122">
        <f ca="1">IFERROR(INDEX(A$2:A$175,MATCH(U28,B$2:B$175,0)),1000)</f>
        <v>1000</v>
      </c>
    </row>
    <row r="29" spans="1:22" s="51" customFormat="1" ht="16.5" thickBot="1">
      <c r="A29" s="78">
        <f t="shared" si="12"/>
        <v>28</v>
      </c>
      <c r="B29" s="194">
        <v>381</v>
      </c>
      <c r="C29" s="196" t="str">
        <f t="shared" si="7"/>
        <v>TCHEOU</v>
      </c>
      <c r="D29" s="197" t="str">
        <f t="shared" si="8"/>
        <v>ALEXIS</v>
      </c>
      <c r="E29" s="198" t="str">
        <f t="shared" si="9"/>
        <v>TARAVAO</v>
      </c>
      <c r="F29" s="199">
        <f t="shared" si="10"/>
        <v>37200</v>
      </c>
      <c r="G29" s="200" t="str">
        <f t="shared" si="11"/>
        <v>G</v>
      </c>
      <c r="H29" s="66" t="str">
        <f t="shared" si="13"/>
        <v>MG</v>
      </c>
      <c r="I29" s="49"/>
      <c r="J29" s="354" t="s">
        <v>10</v>
      </c>
      <c r="K29" s="355"/>
      <c r="L29" s="108">
        <f ca="1">SUM(L24:L28)</f>
        <v>144</v>
      </c>
      <c r="M29" s="106" t="s">
        <v>10</v>
      </c>
      <c r="N29" s="107"/>
      <c r="O29" s="108">
        <f ca="1">SUM(O24:O28)</f>
        <v>5000</v>
      </c>
      <c r="P29" s="104"/>
      <c r="Q29" s="354" t="s">
        <v>10</v>
      </c>
      <c r="R29" s="356"/>
      <c r="S29" s="125">
        <f ca="1">SUM(S24:S28)</f>
        <v>5000</v>
      </c>
      <c r="T29" s="354" t="s">
        <v>10</v>
      </c>
      <c r="U29" s="356"/>
      <c r="V29" s="125">
        <f ca="1">SUM(V24:V28)</f>
        <v>5000</v>
      </c>
    </row>
    <row r="30" spans="1:22" s="51" customFormat="1">
      <c r="A30" s="78">
        <f t="shared" si="12"/>
        <v>29</v>
      </c>
      <c r="B30" s="194">
        <v>273</v>
      </c>
      <c r="C30" s="196" t="str">
        <f t="shared" si="7"/>
        <v>LATORRE</v>
      </c>
      <c r="D30" s="197" t="str">
        <f t="shared" si="8"/>
        <v>baptiste</v>
      </c>
      <c r="E30" s="198" t="str">
        <f t="shared" si="9"/>
        <v>SCT</v>
      </c>
      <c r="F30" s="199">
        <f t="shared" si="10"/>
        <v>36815</v>
      </c>
      <c r="G30" s="200" t="str">
        <f t="shared" si="11"/>
        <v>G</v>
      </c>
      <c r="H30" s="66" t="str">
        <f t="shared" si="13"/>
        <v>MG</v>
      </c>
      <c r="I30" s="49"/>
      <c r="J30" s="83"/>
      <c r="K30" s="83"/>
      <c r="L30" s="83"/>
      <c r="M30" s="83"/>
      <c r="N30" s="83"/>
      <c r="O30" s="83"/>
      <c r="P30" s="83"/>
      <c r="Q30" s="50"/>
      <c r="R30" s="1"/>
      <c r="S30" s="50"/>
      <c r="T30" s="50"/>
      <c r="U30" s="50"/>
      <c r="V30" s="50"/>
    </row>
    <row r="31" spans="1:22">
      <c r="A31" s="175">
        <f t="shared" si="12"/>
        <v>30</v>
      </c>
      <c r="B31" s="194">
        <v>389</v>
      </c>
      <c r="C31" s="196" t="str">
        <f t="shared" si="7"/>
        <v>TERIITEHAU</v>
      </c>
      <c r="D31" s="197" t="str">
        <f t="shared" si="8"/>
        <v>ALAN</v>
      </c>
      <c r="E31" s="198" t="str">
        <f t="shared" si="9"/>
        <v>TARAVAO</v>
      </c>
      <c r="F31" s="199">
        <f t="shared" si="10"/>
        <v>36993</v>
      </c>
      <c r="G31" s="200" t="str">
        <f t="shared" si="11"/>
        <v>G</v>
      </c>
      <c r="H31" s="66" t="str">
        <f t="shared" si="13"/>
        <v>MG</v>
      </c>
    </row>
    <row r="32" spans="1:22">
      <c r="A32" s="175">
        <f t="shared" si="12"/>
        <v>31</v>
      </c>
      <c r="B32" s="194">
        <v>384</v>
      </c>
      <c r="C32" s="196" t="str">
        <f t="shared" si="7"/>
        <v>FAIVRE</v>
      </c>
      <c r="D32" s="197" t="str">
        <f t="shared" si="8"/>
        <v>AREHAU</v>
      </c>
      <c r="E32" s="198" t="str">
        <f t="shared" si="9"/>
        <v>TARAVAO</v>
      </c>
      <c r="F32" s="199">
        <f t="shared" si="10"/>
        <v>36824</v>
      </c>
      <c r="G32" s="200" t="str">
        <f t="shared" si="11"/>
        <v>G</v>
      </c>
      <c r="H32" s="66" t="str">
        <f t="shared" si="13"/>
        <v>MG</v>
      </c>
    </row>
    <row r="33" spans="1:8">
      <c r="A33" s="175">
        <f t="shared" si="12"/>
        <v>32</v>
      </c>
      <c r="B33" s="194">
        <v>496</v>
      </c>
      <c r="C33" s="196" t="str">
        <f t="shared" si="7"/>
        <v>TUFARIUA</v>
      </c>
      <c r="D33" s="197" t="str">
        <f t="shared" si="8"/>
        <v>VAIMATARII ROBERT JORRY</v>
      </c>
      <c r="E33" s="198" t="str">
        <f t="shared" si="9"/>
        <v>PAPARA</v>
      </c>
      <c r="F33" s="199">
        <f t="shared" si="10"/>
        <v>37237</v>
      </c>
      <c r="G33" s="200" t="str">
        <f t="shared" si="11"/>
        <v>G</v>
      </c>
      <c r="H33" s="66" t="str">
        <f t="shared" si="13"/>
        <v>MG</v>
      </c>
    </row>
    <row r="34" spans="1:8">
      <c r="A34" s="175">
        <f t="shared" si="12"/>
        <v>33</v>
      </c>
      <c r="B34" s="194">
        <v>367</v>
      </c>
      <c r="C34" s="196" t="str">
        <f t="shared" si="7"/>
        <v>TCHEOU</v>
      </c>
      <c r="D34" s="197" t="str">
        <f t="shared" si="8"/>
        <v>ALEXIS</v>
      </c>
      <c r="E34" s="198" t="str">
        <f t="shared" si="9"/>
        <v>TARAVAO</v>
      </c>
      <c r="F34" s="199">
        <f t="shared" si="10"/>
        <v>37200</v>
      </c>
      <c r="G34" s="200" t="str">
        <f t="shared" si="11"/>
        <v>G</v>
      </c>
      <c r="H34" s="66" t="str">
        <f t="shared" si="13"/>
        <v>MG</v>
      </c>
    </row>
    <row r="35" spans="1:8">
      <c r="A35" s="175">
        <f t="shared" si="12"/>
        <v>34</v>
      </c>
      <c r="B35" s="194">
        <v>375</v>
      </c>
      <c r="C35" s="196" t="str">
        <f t="shared" si="7"/>
        <v>RAVEA</v>
      </c>
      <c r="D35" s="197" t="str">
        <f t="shared" si="8"/>
        <v>TOAHITI</v>
      </c>
      <c r="E35" s="198" t="str">
        <f t="shared" si="9"/>
        <v>TARAVAO</v>
      </c>
      <c r="F35" s="199">
        <f t="shared" si="10"/>
        <v>37245</v>
      </c>
      <c r="G35" s="200" t="str">
        <f t="shared" si="11"/>
        <v>G</v>
      </c>
      <c r="H35" s="66" t="str">
        <f t="shared" si="13"/>
        <v>MG</v>
      </c>
    </row>
    <row r="36" spans="1:8">
      <c r="A36" s="175">
        <f t="shared" si="12"/>
        <v>35</v>
      </c>
      <c r="B36" s="194">
        <v>128</v>
      </c>
      <c r="C36" s="196" t="str">
        <f t="shared" si="7"/>
        <v>HARRYS</v>
      </c>
      <c r="D36" s="197" t="str">
        <f t="shared" si="8"/>
        <v>Mihiura</v>
      </c>
      <c r="E36" s="198" t="str">
        <f t="shared" si="9"/>
        <v>HITIA'A</v>
      </c>
      <c r="F36" s="199">
        <f t="shared" si="10"/>
        <v>36863</v>
      </c>
      <c r="G36" s="200" t="str">
        <f t="shared" si="11"/>
        <v>G</v>
      </c>
      <c r="H36" s="66" t="str">
        <f t="shared" si="13"/>
        <v>MG</v>
      </c>
    </row>
    <row r="37" spans="1:8">
      <c r="A37" s="175">
        <f t="shared" si="12"/>
        <v>36</v>
      </c>
      <c r="B37" s="194">
        <v>390</v>
      </c>
      <c r="C37" s="196" t="str">
        <f t="shared" si="7"/>
        <v>POUPARD</v>
      </c>
      <c r="D37" s="197" t="str">
        <f t="shared" si="8"/>
        <v>JULIEN</v>
      </c>
      <c r="E37" s="198" t="str">
        <f t="shared" si="9"/>
        <v>TARAVAO</v>
      </c>
      <c r="F37" s="199">
        <f t="shared" si="10"/>
        <v>36634</v>
      </c>
      <c r="G37" s="200" t="str">
        <f t="shared" si="11"/>
        <v>G</v>
      </c>
      <c r="H37" s="66" t="str">
        <f t="shared" si="13"/>
        <v>MG</v>
      </c>
    </row>
    <row r="38" spans="1:8">
      <c r="A38" s="175">
        <f t="shared" si="12"/>
        <v>37</v>
      </c>
      <c r="B38" s="164">
        <v>471</v>
      </c>
      <c r="C38" s="41" t="str">
        <f t="shared" si="7"/>
        <v>HOROI</v>
      </c>
      <c r="D38" s="157" t="str">
        <f t="shared" si="8"/>
        <v>MAROURA</v>
      </c>
      <c r="E38" s="42" t="str">
        <f t="shared" si="9"/>
        <v>PAPARA</v>
      </c>
      <c r="F38" s="158">
        <f t="shared" si="10"/>
        <v>37141</v>
      </c>
      <c r="G38" s="66" t="str">
        <f t="shared" si="11"/>
        <v>G</v>
      </c>
      <c r="H38" s="66" t="str">
        <f t="shared" si="13"/>
        <v>MG</v>
      </c>
    </row>
    <row r="39" spans="1:8">
      <c r="A39" s="175">
        <f t="shared" si="12"/>
        <v>38</v>
      </c>
      <c r="B39" s="164">
        <v>371</v>
      </c>
      <c r="C39" s="41" t="str">
        <f t="shared" si="7"/>
        <v>AFO</v>
      </c>
      <c r="D39" s="157" t="str">
        <f t="shared" si="8"/>
        <v>HITINUI</v>
      </c>
      <c r="E39" s="42" t="str">
        <f t="shared" si="9"/>
        <v>TARAVAO</v>
      </c>
      <c r="F39" s="158">
        <f t="shared" si="10"/>
        <v>37181</v>
      </c>
      <c r="G39" s="66" t="str">
        <f t="shared" si="11"/>
        <v>G</v>
      </c>
      <c r="H39" s="66" t="str">
        <f t="shared" si="13"/>
        <v>MG</v>
      </c>
    </row>
    <row r="40" spans="1:8">
      <c r="A40" s="175">
        <f t="shared" ref="A40:A61" si="14">IF(B38="","",ROW()-1)</f>
        <v>39</v>
      </c>
      <c r="B40" s="194">
        <v>117</v>
      </c>
      <c r="C40" s="196" t="str">
        <f t="shared" si="7"/>
        <v>TIHONI</v>
      </c>
      <c r="D40" s="197" t="str">
        <f t="shared" si="8"/>
        <v>Tearo</v>
      </c>
      <c r="E40" s="198" t="str">
        <f t="shared" si="9"/>
        <v>HITIA'A</v>
      </c>
      <c r="F40" s="199">
        <f t="shared" si="10"/>
        <v>36808</v>
      </c>
      <c r="G40" s="200" t="str">
        <f t="shared" si="11"/>
        <v>G</v>
      </c>
      <c r="H40" s="66" t="str">
        <f t="shared" ref="H40:H61" si="15">IF(B38="","",INDEX(Cat,MATCH($B38,Dossard,0)))</f>
        <v>MG</v>
      </c>
    </row>
    <row r="41" spans="1:8">
      <c r="A41" s="175">
        <f t="shared" si="14"/>
        <v>40</v>
      </c>
      <c r="B41" s="194">
        <v>528</v>
      </c>
      <c r="C41" s="196" t="str">
        <f t="shared" si="7"/>
        <v>EGRETAUD</v>
      </c>
      <c r="D41" s="197" t="str">
        <f t="shared" si="8"/>
        <v>Gabriel</v>
      </c>
      <c r="E41" s="198" t="str">
        <f t="shared" si="9"/>
        <v>PAEA</v>
      </c>
      <c r="F41" s="199">
        <f t="shared" si="10"/>
        <v>37103</v>
      </c>
      <c r="G41" s="200" t="str">
        <f t="shared" si="11"/>
        <v>G</v>
      </c>
      <c r="H41" s="66" t="str">
        <f t="shared" si="15"/>
        <v>MG</v>
      </c>
    </row>
    <row r="42" spans="1:8">
      <c r="A42" s="175">
        <f t="shared" si="14"/>
        <v>41</v>
      </c>
      <c r="B42" s="194">
        <v>388</v>
      </c>
      <c r="C42" s="196" t="str">
        <f t="shared" si="7"/>
        <v>MATEHAU</v>
      </c>
      <c r="D42" s="197" t="str">
        <f t="shared" si="8"/>
        <v>HERENOA</v>
      </c>
      <c r="E42" s="198" t="str">
        <f t="shared" si="9"/>
        <v>TARAVAO</v>
      </c>
      <c r="F42" s="199">
        <f t="shared" si="10"/>
        <v>36979</v>
      </c>
      <c r="G42" s="200" t="str">
        <f t="shared" si="11"/>
        <v>G</v>
      </c>
      <c r="H42" s="66" t="str">
        <f t="shared" si="15"/>
        <v>MG</v>
      </c>
    </row>
    <row r="43" spans="1:8">
      <c r="A43" s="175">
        <f t="shared" si="14"/>
        <v>42</v>
      </c>
      <c r="B43" s="194">
        <v>368</v>
      </c>
      <c r="C43" s="196" t="str">
        <f t="shared" si="7"/>
        <v>PARAU</v>
      </c>
      <c r="D43" s="197" t="str">
        <f t="shared" si="8"/>
        <v>TEIOATUA</v>
      </c>
      <c r="E43" s="198" t="str">
        <f t="shared" si="9"/>
        <v>TARAVAO</v>
      </c>
      <c r="F43" s="199">
        <f t="shared" si="10"/>
        <v>36675</v>
      </c>
      <c r="G43" s="200" t="str">
        <f t="shared" si="11"/>
        <v>G</v>
      </c>
      <c r="H43" s="66" t="str">
        <f t="shared" si="15"/>
        <v>MG</v>
      </c>
    </row>
    <row r="44" spans="1:8">
      <c r="A44" s="175">
        <f t="shared" si="14"/>
        <v>43</v>
      </c>
      <c r="B44" s="194">
        <v>478</v>
      </c>
      <c r="C44" s="196" t="str">
        <f t="shared" si="7"/>
        <v>FARIKI</v>
      </c>
      <c r="D44" s="197" t="str">
        <f t="shared" si="8"/>
        <v>TEHAUARII TEVANUI</v>
      </c>
      <c r="E44" s="198" t="str">
        <f t="shared" si="9"/>
        <v>PAPARA</v>
      </c>
      <c r="F44" s="199">
        <f t="shared" si="10"/>
        <v>37105</v>
      </c>
      <c r="G44" s="200" t="str">
        <f t="shared" si="11"/>
        <v>G</v>
      </c>
      <c r="H44" s="66" t="str">
        <f t="shared" si="15"/>
        <v>MG</v>
      </c>
    </row>
    <row r="45" spans="1:8">
      <c r="A45" s="175">
        <f t="shared" si="14"/>
        <v>44</v>
      </c>
      <c r="B45" s="194">
        <v>529</v>
      </c>
      <c r="C45" s="196" t="str">
        <f t="shared" si="7"/>
        <v>PEUA</v>
      </c>
      <c r="D45" s="197" t="str">
        <f t="shared" si="8"/>
        <v>Dylan</v>
      </c>
      <c r="E45" s="198" t="str">
        <f t="shared" si="9"/>
        <v>PAEA</v>
      </c>
      <c r="F45" s="199">
        <f t="shared" si="10"/>
        <v>37196</v>
      </c>
      <c r="G45" s="200" t="str">
        <f t="shared" si="11"/>
        <v>G</v>
      </c>
      <c r="H45" s="66" t="str">
        <f t="shared" si="15"/>
        <v>MG</v>
      </c>
    </row>
    <row r="46" spans="1:8">
      <c r="A46" s="175">
        <f t="shared" si="14"/>
        <v>45</v>
      </c>
      <c r="B46" s="194">
        <v>495</v>
      </c>
      <c r="C46" s="196" t="str">
        <f t="shared" si="7"/>
        <v>TAUTU</v>
      </c>
      <c r="D46" s="197" t="str">
        <f t="shared" si="8"/>
        <v>MANAARII MARC</v>
      </c>
      <c r="E46" s="198" t="str">
        <f t="shared" si="9"/>
        <v>PAPARA</v>
      </c>
      <c r="F46" s="199">
        <f t="shared" si="10"/>
        <v>36573</v>
      </c>
      <c r="G46" s="200" t="str">
        <f t="shared" si="11"/>
        <v>G</v>
      </c>
      <c r="H46" s="66" t="str">
        <f t="shared" si="15"/>
        <v>MG</v>
      </c>
    </row>
    <row r="47" spans="1:8">
      <c r="A47" s="175">
        <f t="shared" si="14"/>
        <v>46</v>
      </c>
      <c r="B47" s="194">
        <v>477</v>
      </c>
      <c r="C47" s="196" t="str">
        <f t="shared" si="7"/>
        <v>FAATAHE</v>
      </c>
      <c r="D47" s="197" t="str">
        <f t="shared" si="8"/>
        <v>WILLIAM MARAETAUAROA</v>
      </c>
      <c r="E47" s="198" t="str">
        <f t="shared" si="9"/>
        <v>PAPARA</v>
      </c>
      <c r="F47" s="199">
        <f t="shared" si="10"/>
        <v>36902</v>
      </c>
      <c r="G47" s="200" t="str">
        <f t="shared" si="11"/>
        <v>G</v>
      </c>
      <c r="H47" s="66" t="str">
        <f t="shared" si="15"/>
        <v>MG</v>
      </c>
    </row>
    <row r="48" spans="1:8">
      <c r="A48" s="175">
        <f t="shared" si="14"/>
        <v>47</v>
      </c>
      <c r="B48" s="194">
        <v>141</v>
      </c>
      <c r="C48" s="196" t="str">
        <f t="shared" si="7"/>
        <v>TEREMIHI</v>
      </c>
      <c r="D48" s="197" t="str">
        <f t="shared" si="8"/>
        <v>NATAUA</v>
      </c>
      <c r="E48" s="198" t="str">
        <f t="shared" si="9"/>
        <v>HITIA'A</v>
      </c>
      <c r="F48" s="199">
        <f t="shared" si="10"/>
        <v>36992</v>
      </c>
      <c r="G48" s="200" t="str">
        <f t="shared" si="11"/>
        <v>G</v>
      </c>
      <c r="H48" s="66" t="str">
        <f t="shared" si="15"/>
        <v>MG</v>
      </c>
    </row>
    <row r="49" spans="1:8">
      <c r="A49" s="175">
        <f t="shared" si="14"/>
        <v>48</v>
      </c>
      <c r="B49" s="194">
        <v>488</v>
      </c>
      <c r="C49" s="196" t="str">
        <f t="shared" si="7"/>
        <v>OLLIER</v>
      </c>
      <c r="D49" s="197" t="str">
        <f t="shared" si="8"/>
        <v>LOGAN SANDY NICOLAS</v>
      </c>
      <c r="E49" s="198" t="str">
        <f t="shared" si="9"/>
        <v>PAPARA</v>
      </c>
      <c r="F49" s="199">
        <f t="shared" si="10"/>
        <v>36893</v>
      </c>
      <c r="G49" s="200" t="str">
        <f t="shared" si="11"/>
        <v>G</v>
      </c>
      <c r="H49" s="66" t="str">
        <f t="shared" si="15"/>
        <v>MG</v>
      </c>
    </row>
    <row r="50" spans="1:8">
      <c r="A50" s="175">
        <f t="shared" si="14"/>
        <v>49</v>
      </c>
      <c r="B50" s="194">
        <v>370</v>
      </c>
      <c r="C50" s="196" t="str">
        <f t="shared" si="7"/>
        <v>MARO</v>
      </c>
      <c r="D50" s="197" t="str">
        <f t="shared" si="8"/>
        <v>FRANCOIS</v>
      </c>
      <c r="E50" s="198" t="str">
        <f t="shared" si="9"/>
        <v>TARAVAO</v>
      </c>
      <c r="F50" s="199">
        <f t="shared" si="10"/>
        <v>36595</v>
      </c>
      <c r="G50" s="200" t="str">
        <f t="shared" si="11"/>
        <v>G</v>
      </c>
      <c r="H50" s="66" t="str">
        <f t="shared" si="15"/>
        <v>MG</v>
      </c>
    </row>
    <row r="51" spans="1:8">
      <c r="A51" s="175">
        <f t="shared" si="14"/>
        <v>50</v>
      </c>
      <c r="B51" s="194">
        <v>526</v>
      </c>
      <c r="C51" s="196" t="str">
        <f t="shared" si="7"/>
        <v>ANQUETIL</v>
      </c>
      <c r="D51" s="197" t="str">
        <f t="shared" si="8"/>
        <v>Antoine</v>
      </c>
      <c r="E51" s="198" t="str">
        <f t="shared" si="9"/>
        <v>PAEA</v>
      </c>
      <c r="F51" s="199">
        <f t="shared" si="10"/>
        <v>36917</v>
      </c>
      <c r="G51" s="200" t="str">
        <f t="shared" si="11"/>
        <v>G</v>
      </c>
      <c r="H51" s="66" t="str">
        <f t="shared" si="15"/>
        <v>MG</v>
      </c>
    </row>
    <row r="52" spans="1:8">
      <c r="A52" s="175">
        <f t="shared" si="14"/>
        <v>51</v>
      </c>
      <c r="B52" s="194">
        <v>475</v>
      </c>
      <c r="C52" s="196" t="str">
        <f t="shared" si="7"/>
        <v>ANIHIA</v>
      </c>
      <c r="D52" s="197" t="str">
        <f t="shared" si="8"/>
        <v>TOA'NUI</v>
      </c>
      <c r="E52" s="198" t="str">
        <f t="shared" si="9"/>
        <v>PAPARA</v>
      </c>
      <c r="F52" s="199">
        <f t="shared" si="10"/>
        <v>37252</v>
      </c>
      <c r="G52" s="200" t="str">
        <f t="shared" si="11"/>
        <v>G</v>
      </c>
      <c r="H52" s="66" t="str">
        <f t="shared" si="15"/>
        <v>MG</v>
      </c>
    </row>
    <row r="53" spans="1:8">
      <c r="A53" s="175">
        <f t="shared" si="14"/>
        <v>52</v>
      </c>
      <c r="B53" s="194">
        <v>366</v>
      </c>
      <c r="C53" s="196" t="str">
        <f t="shared" si="7"/>
        <v>TAEA</v>
      </c>
      <c r="D53" s="197" t="str">
        <f t="shared" si="8"/>
        <v>MAHINE</v>
      </c>
      <c r="E53" s="198" t="str">
        <f t="shared" si="9"/>
        <v>TARAVAO</v>
      </c>
      <c r="F53" s="199">
        <f t="shared" si="10"/>
        <v>36726</v>
      </c>
      <c r="G53" s="200" t="str">
        <f t="shared" si="11"/>
        <v>G</v>
      </c>
      <c r="H53" s="66" t="str">
        <f t="shared" si="15"/>
        <v>MG</v>
      </c>
    </row>
    <row r="54" spans="1:8">
      <c r="A54" s="175">
        <f t="shared" si="14"/>
        <v>53</v>
      </c>
      <c r="B54" s="194">
        <v>462</v>
      </c>
      <c r="C54" s="196" t="str">
        <f t="shared" si="7"/>
        <v>POETAI</v>
      </c>
      <c r="D54" s="197" t="str">
        <f t="shared" si="8"/>
        <v>MANATEA TIARE HINATA, ESP</v>
      </c>
      <c r="E54" s="198" t="str">
        <f t="shared" si="9"/>
        <v>PAPARA</v>
      </c>
      <c r="F54" s="199">
        <f t="shared" si="10"/>
        <v>36788</v>
      </c>
      <c r="G54" s="200" t="str">
        <f t="shared" si="11"/>
        <v>F</v>
      </c>
      <c r="H54" s="66" t="str">
        <f t="shared" si="15"/>
        <v>MG</v>
      </c>
    </row>
    <row r="55" spans="1:8">
      <c r="A55" s="175">
        <f t="shared" si="14"/>
        <v>54</v>
      </c>
      <c r="B55" s="195">
        <v>362</v>
      </c>
      <c r="C55" s="196" t="str">
        <f t="shared" si="7"/>
        <v>TUMATAAROA</v>
      </c>
      <c r="D55" s="197" t="str">
        <f t="shared" si="8"/>
        <v>ORNELA</v>
      </c>
      <c r="E55" s="198" t="str">
        <f t="shared" si="9"/>
        <v>TARAVAO</v>
      </c>
      <c r="F55" s="199">
        <f t="shared" si="10"/>
        <v>37018</v>
      </c>
      <c r="G55" s="200" t="str">
        <f t="shared" si="11"/>
        <v>F</v>
      </c>
      <c r="H55" s="66" t="str">
        <f t="shared" si="15"/>
        <v>MG</v>
      </c>
    </row>
    <row r="56" spans="1:8">
      <c r="A56" s="175">
        <f t="shared" si="14"/>
        <v>55</v>
      </c>
      <c r="B56" s="195"/>
      <c r="C56" s="196" t="str">
        <f t="shared" si="7"/>
        <v/>
      </c>
      <c r="D56" s="197" t="str">
        <f t="shared" si="8"/>
        <v/>
      </c>
      <c r="E56" s="198" t="str">
        <f t="shared" si="9"/>
        <v/>
      </c>
      <c r="F56" s="199" t="str">
        <f t="shared" si="10"/>
        <v/>
      </c>
      <c r="G56" s="200" t="str">
        <f t="shared" si="11"/>
        <v/>
      </c>
      <c r="H56" s="66" t="str">
        <f t="shared" si="15"/>
        <v>MF</v>
      </c>
    </row>
    <row r="57" spans="1:8">
      <c r="A57" s="178">
        <f t="shared" si="14"/>
        <v>56</v>
      </c>
      <c r="B57" s="195"/>
      <c r="C57" s="196" t="str">
        <f t="shared" si="7"/>
        <v/>
      </c>
      <c r="D57" s="197" t="str">
        <f t="shared" si="8"/>
        <v/>
      </c>
      <c r="E57" s="198" t="str">
        <f t="shared" si="9"/>
        <v/>
      </c>
      <c r="F57" s="199" t="str">
        <f t="shared" si="10"/>
        <v/>
      </c>
      <c r="G57" s="200" t="str">
        <f t="shared" si="11"/>
        <v/>
      </c>
      <c r="H57" s="184" t="str">
        <f t="shared" si="15"/>
        <v>MF</v>
      </c>
    </row>
    <row r="58" spans="1:8">
      <c r="A58" s="178" t="str">
        <f t="shared" si="14"/>
        <v/>
      </c>
      <c r="B58" s="195"/>
      <c r="C58" s="196" t="str">
        <f t="shared" si="7"/>
        <v/>
      </c>
      <c r="D58" s="197" t="str">
        <f t="shared" si="8"/>
        <v/>
      </c>
      <c r="E58" s="198" t="str">
        <f t="shared" si="9"/>
        <v/>
      </c>
      <c r="F58" s="199" t="str">
        <f t="shared" si="10"/>
        <v/>
      </c>
      <c r="G58" s="200" t="str">
        <f t="shared" si="11"/>
        <v/>
      </c>
      <c r="H58" s="184" t="str">
        <f t="shared" si="15"/>
        <v/>
      </c>
    </row>
    <row r="59" spans="1:8">
      <c r="A59" s="178" t="str">
        <f t="shared" si="14"/>
        <v/>
      </c>
      <c r="B59" s="195"/>
      <c r="C59" s="196" t="str">
        <f t="shared" si="7"/>
        <v/>
      </c>
      <c r="D59" s="197" t="str">
        <f t="shared" si="8"/>
        <v/>
      </c>
      <c r="E59" s="198" t="str">
        <f t="shared" si="9"/>
        <v/>
      </c>
      <c r="F59" s="199" t="str">
        <f t="shared" si="10"/>
        <v/>
      </c>
      <c r="G59" s="200" t="str">
        <f t="shared" si="11"/>
        <v/>
      </c>
      <c r="H59" s="184" t="str">
        <f t="shared" si="15"/>
        <v/>
      </c>
    </row>
    <row r="60" spans="1:8">
      <c r="A60" s="178" t="str">
        <f t="shared" si="14"/>
        <v/>
      </c>
      <c r="B60" s="195"/>
      <c r="C60" s="196"/>
      <c r="D60" s="197"/>
      <c r="E60" s="198"/>
      <c r="F60" s="199"/>
      <c r="G60" s="200"/>
      <c r="H60" s="184" t="str">
        <f t="shared" si="15"/>
        <v/>
      </c>
    </row>
    <row r="61" spans="1:8">
      <c r="A61" s="178" t="str">
        <f t="shared" si="14"/>
        <v/>
      </c>
      <c r="B61" s="179"/>
      <c r="C61" s="180"/>
      <c r="D61" s="181"/>
      <c r="E61" s="182"/>
      <c r="F61" s="183"/>
      <c r="G61" s="184"/>
      <c r="H61" s="184" t="str">
        <f t="shared" si="15"/>
        <v/>
      </c>
    </row>
  </sheetData>
  <mergeCells count="9">
    <mergeCell ref="J9:K9"/>
    <mergeCell ref="Q9:R9"/>
    <mergeCell ref="T9:U9"/>
    <mergeCell ref="J19:K19"/>
    <mergeCell ref="J29:K29"/>
    <mergeCell ref="Q29:R29"/>
    <mergeCell ref="Q19:R19"/>
    <mergeCell ref="T19:U19"/>
    <mergeCell ref="T29:U29"/>
  </mergeCells>
  <conditionalFormatting sqref="B62:B1203 B2:B59">
    <cfRule type="duplicateValues" dxfId="67" priority="16"/>
  </conditionalFormatting>
  <printOptions horizontalCentered="1"/>
  <pageMargins left="0.11811023622047245" right="0.31496062992125984" top="0.94488188976377963" bottom="0.74803149606299213" header="0.31496062992125984" footer="0.31496062992125984"/>
  <pageSetup orientation="portrait" horizontalDpi="4294967294" r:id="rId1"/>
  <headerFooter alignWithMargins="0">
    <oddHeader xml:space="preserve">&amp;C&amp;"Arial,Gras"&amp;16CROSS DU DISTRICT ITI
MG
&amp;R
</oddHeader>
  </headerFooter>
  <legacyDrawing r:id="rId2"/>
  <oleObjects>
    <oleObject progId="MSPhotoEd.3" shapeId="3073" r:id="rId3"/>
    <oleObject progId="MSPhotoEd.3" shapeId="3074" r:id="rId4"/>
    <oleObject progId="MSPhotoEd.3" shapeId="3075" r:id="rId5"/>
    <oleObject progId="MSPhotoEd.3" shapeId="3076" r:id="rId6"/>
  </oleObjects>
  <tableParts count="1">
    <tablePart r:id="rId7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13"/>
  <dimension ref="A1:W54"/>
  <sheetViews>
    <sheetView zoomScale="75" workbookViewId="0">
      <selection activeCell="F47" sqref="F31:F47"/>
    </sheetView>
  </sheetViews>
  <sheetFormatPr baseColWidth="10" defaultColWidth="11.42578125" defaultRowHeight="15.75"/>
  <cols>
    <col min="1" max="1" width="7.85546875" style="87" customWidth="1"/>
    <col min="2" max="2" width="10.140625" style="171" customWidth="1"/>
    <col min="3" max="3" width="24.5703125" style="72" customWidth="1"/>
    <col min="4" max="4" width="15.140625" style="73" customWidth="1"/>
    <col min="5" max="5" width="15.28515625" style="74" customWidth="1"/>
    <col min="6" max="6" width="13.5703125" style="75" customWidth="1"/>
    <col min="7" max="7" width="7" style="76" customWidth="1"/>
    <col min="8" max="8" width="6.7109375" style="76" customWidth="1"/>
    <col min="9" max="9" width="1" style="70" customWidth="1"/>
    <col min="10" max="10" width="10.28515625" style="50" customWidth="1"/>
    <col min="11" max="11" width="9.7109375" style="50" customWidth="1"/>
    <col min="12" max="12" width="5.7109375" style="50" bestFit="1" customWidth="1"/>
    <col min="13" max="13" width="8.7109375" style="50" customWidth="1"/>
    <col min="14" max="14" width="9.28515625" style="50" customWidth="1"/>
    <col min="15" max="15" width="5.7109375" style="50" bestFit="1" customWidth="1"/>
    <col min="16" max="16" width="1.28515625" style="50" customWidth="1"/>
    <col min="17" max="17" width="9.28515625" style="50" customWidth="1"/>
    <col min="18" max="18" width="9.42578125" style="50" customWidth="1"/>
    <col min="19" max="19" width="5.7109375" style="50" bestFit="1" customWidth="1"/>
    <col min="20" max="20" width="8.85546875" style="50" customWidth="1"/>
    <col min="21" max="21" width="9.42578125" style="50" customWidth="1"/>
    <col min="22" max="22" width="5.7109375" style="50" bestFit="1" customWidth="1"/>
    <col min="23" max="23" width="11.42578125" style="71" hidden="1" customWidth="1"/>
    <col min="24" max="16384" width="11.42578125" style="71"/>
  </cols>
  <sheetData>
    <row r="1" spans="1:22" s="4" customFormat="1" ht="24.75" customHeight="1" thickBot="1">
      <c r="A1" s="177" t="s">
        <v>13</v>
      </c>
      <c r="B1" s="15" t="s">
        <v>2</v>
      </c>
      <c r="C1" s="2" t="s">
        <v>0</v>
      </c>
      <c r="D1" s="3" t="s">
        <v>1</v>
      </c>
      <c r="E1" s="3" t="s">
        <v>97</v>
      </c>
      <c r="F1" s="14" t="s">
        <v>11</v>
      </c>
      <c r="G1" s="14" t="s">
        <v>17</v>
      </c>
      <c r="H1" s="14" t="s">
        <v>18</v>
      </c>
      <c r="I1" s="12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spans="1:22" s="53" customFormat="1" ht="16.5" thickBot="1">
      <c r="A2" s="78">
        <f t="shared" ref="A2:A30" si="0">IF(B2="","",ROW()-1)</f>
        <v>1</v>
      </c>
      <c r="B2" s="164">
        <v>427</v>
      </c>
      <c r="C2" s="35" t="s">
        <v>149</v>
      </c>
      <c r="D2" s="136" t="s">
        <v>555</v>
      </c>
      <c r="E2" s="36" t="s">
        <v>19</v>
      </c>
      <c r="F2" s="137">
        <v>37504</v>
      </c>
      <c r="G2" s="138" t="s">
        <v>15</v>
      </c>
      <c r="H2" s="66" t="str">
        <f t="shared" ref="H2:H30" si="1">IF(B2="","",INDEX(Cat,MATCH($B2,Dossard,0)))</f>
        <v>BF2</v>
      </c>
      <c r="I2" s="52"/>
      <c r="J2" s="103" t="str">
        <f>'Données '!R2</f>
        <v>PAEA</v>
      </c>
      <c r="K2" s="104"/>
      <c r="L2" s="105"/>
      <c r="M2" s="104"/>
      <c r="N2" s="104"/>
      <c r="O2" s="104"/>
      <c r="P2" s="104"/>
      <c r="Q2" s="103" t="str">
        <f>'Données '!R3</f>
        <v>PAPARA</v>
      </c>
      <c r="R2" s="105"/>
      <c r="S2" s="104"/>
      <c r="T2" s="104"/>
      <c r="U2" s="104"/>
      <c r="V2" s="104"/>
    </row>
    <row r="3" spans="1:22" s="53" customFormat="1" ht="16.5" thickBot="1">
      <c r="A3" s="78">
        <f t="shared" si="0"/>
        <v>2</v>
      </c>
      <c r="B3" s="164">
        <v>430</v>
      </c>
      <c r="C3" s="35" t="s">
        <v>560</v>
      </c>
      <c r="D3" s="136" t="s">
        <v>561</v>
      </c>
      <c r="E3" s="36" t="s">
        <v>19</v>
      </c>
      <c r="F3" s="137">
        <v>37376</v>
      </c>
      <c r="G3" s="138" t="s">
        <v>15</v>
      </c>
      <c r="H3" s="66" t="str">
        <f t="shared" si="1"/>
        <v>BF2</v>
      </c>
      <c r="I3" s="52"/>
      <c r="J3" s="98" t="s">
        <v>3</v>
      </c>
      <c r="K3" s="99" t="s">
        <v>111</v>
      </c>
      <c r="L3" s="100" t="s">
        <v>4</v>
      </c>
      <c r="M3" s="101" t="s">
        <v>14</v>
      </c>
      <c r="N3" s="99" t="s">
        <v>104</v>
      </c>
      <c r="O3" s="100" t="s">
        <v>4</v>
      </c>
      <c r="P3" s="102"/>
      <c r="Q3" s="98" t="s">
        <v>3</v>
      </c>
      <c r="R3" s="99" t="s">
        <v>104</v>
      </c>
      <c r="S3" s="100" t="s">
        <v>4</v>
      </c>
      <c r="T3" s="101" t="s">
        <v>14</v>
      </c>
      <c r="U3" s="99" t="s">
        <v>104</v>
      </c>
      <c r="V3" s="100" t="s">
        <v>4</v>
      </c>
    </row>
    <row r="4" spans="1:22" s="53" customFormat="1">
      <c r="A4" s="78">
        <f t="shared" si="0"/>
        <v>3</v>
      </c>
      <c r="B4" s="164">
        <v>225</v>
      </c>
      <c r="C4" s="35" t="s">
        <v>161</v>
      </c>
      <c r="D4" s="136" t="s">
        <v>285</v>
      </c>
      <c r="E4" s="36" t="s">
        <v>37</v>
      </c>
      <c r="F4" s="137">
        <v>37342</v>
      </c>
      <c r="G4" s="138" t="s">
        <v>15</v>
      </c>
      <c r="H4" s="66" t="str">
        <f t="shared" si="1"/>
        <v>BF2</v>
      </c>
      <c r="I4" s="52"/>
      <c r="J4" s="111" t="s">
        <v>5</v>
      </c>
      <c r="K4" s="112">
        <f t="array" aca="1" ref="K4" ca="1">IFERROR(INDEX(B$2:B$175,SMALL(IF((E$2:E$175=J$2),ROW(INDIRECT("1:"&amp;ROWS(B$2:B$175)))),ROWS($4:4))),"")</f>
        <v>523</v>
      </c>
      <c r="L4" s="113">
        <f ca="1">IFERROR(INDEX(A$2:A$175,MATCH(K4,B$2:B$175,0)),1000)</f>
        <v>10</v>
      </c>
      <c r="M4" s="114" t="s">
        <v>5</v>
      </c>
      <c r="N4" s="115">
        <f t="array" aca="1" ref="N4" ca="1">IFERROR(INDEX(B$2:B$175,SMALL(IF((E$2:E$175=J$2),ROW(INDIRECT("1:"&amp;ROWS(B$2:B$175)))),ROWS($4:9))),"")</f>
        <v>520</v>
      </c>
      <c r="O4" s="113">
        <f ca="1">IFERROR(INDEX(A$2:A$175,MATCH(N4,B$2:B$175,0)),1000)</f>
        <v>22</v>
      </c>
      <c r="P4" s="110"/>
      <c r="Q4" s="111" t="s">
        <v>5</v>
      </c>
      <c r="R4" s="112">
        <f t="array" aca="1" ref="R4" ca="1">IFERROR(INDEX(B$2:B$177,SMALL(IF((E$2:E$177=Q$2),ROW(INDIRECT("1:"&amp;ROWS(B$2:B$175)))),ROWS($4:4))),"")</f>
        <v>427</v>
      </c>
      <c r="S4" s="113">
        <f ca="1">IFERROR(INDEX(A$2:A$177,MATCH(R4,B$2:B$177,0)),1000)</f>
        <v>1</v>
      </c>
      <c r="T4" s="114" t="s">
        <v>5</v>
      </c>
      <c r="U4" s="112" t="str">
        <f t="array" aca="1" ref="U4" ca="1">IFERROR(INDEX(B$2:B$175,SMALL(IF((E$2:E$175=Q$2),ROW(INDIRECT("1:"&amp;ROWS(B$2:B$175)))),ROWS($4:9))),"")</f>
        <v/>
      </c>
      <c r="V4" s="113">
        <f ca="1">IFERROR(INDEX(A$2:A$177,MATCH(U4,B$2:B$177,0)),1000)</f>
        <v>1000</v>
      </c>
    </row>
    <row r="5" spans="1:22" s="53" customFormat="1">
      <c r="A5" s="78">
        <f t="shared" si="0"/>
        <v>4</v>
      </c>
      <c r="B5" s="164">
        <v>329</v>
      </c>
      <c r="C5" s="35" t="s">
        <v>429</v>
      </c>
      <c r="D5" s="136" t="s">
        <v>430</v>
      </c>
      <c r="E5" s="36" t="s">
        <v>88</v>
      </c>
      <c r="F5" s="137">
        <v>37487</v>
      </c>
      <c r="G5" s="138" t="s">
        <v>15</v>
      </c>
      <c r="H5" s="66" t="str">
        <f t="shared" si="1"/>
        <v>BF2</v>
      </c>
      <c r="I5" s="52"/>
      <c r="J5" s="116" t="s">
        <v>6</v>
      </c>
      <c r="K5" s="117">
        <f t="array" aca="1" ref="K5" ca="1">IFERROR(INDEX(B$2:B$175,SMALL(IF((E$2:E$175=J$2),ROW(INDIRECT("1:"&amp;ROWS(B$2:B$175)))),ROWS($4:5))),"")</f>
        <v>518</v>
      </c>
      <c r="L5" s="118">
        <f ca="1">IFERROR(INDEX(A$2:A$175,MATCH(K5,B$2:B$175,0)),1000)</f>
        <v>13</v>
      </c>
      <c r="M5" s="119" t="s">
        <v>6</v>
      </c>
      <c r="N5" s="115">
        <f t="array" aca="1" ref="N5" ca="1">IFERROR(INDEX(B$2:B$175,SMALL(IF((E$2:E$175=J$2),ROW(INDIRECT("1:"&amp;ROWS(B$2:B$175)))),ROWS($4:10))),"")</f>
        <v>521</v>
      </c>
      <c r="O5" s="118">
        <f ca="1">IFERROR(INDEX(A$2:A$175,MATCH(N5,B$2:B$175,0)),1000)</f>
        <v>25</v>
      </c>
      <c r="P5" s="110"/>
      <c r="Q5" s="116" t="s">
        <v>6</v>
      </c>
      <c r="R5" s="112">
        <f t="array" aca="1" ref="R5" ca="1">IFERROR(INDEX(B$2:B$177,SMALL(IF((E$2:E$177=Q$2),ROW(INDIRECT("1:"&amp;ROWS(B$2:B$175)))),ROWS($4:5))),"")</f>
        <v>430</v>
      </c>
      <c r="S5" s="118">
        <f ca="1">IFERROR(INDEX(A$2:A$177,MATCH(R5,B$2:B$177,0)),1000)</f>
        <v>2</v>
      </c>
      <c r="T5" s="119" t="s">
        <v>6</v>
      </c>
      <c r="U5" s="112" t="str">
        <f t="array" aca="1" ref="U5" ca="1">IFERROR(INDEX(B$2:B$175,SMALL(IF((E$2:E$175=Q$2),ROW(INDIRECT("1:"&amp;ROWS(B$2:B$175)))),ROWS($4:10))),"")</f>
        <v/>
      </c>
      <c r="V5" s="118">
        <f ca="1">IFERROR(INDEX(A$2:A$177,MATCH(U5,B$2:B$177,0)),1000)</f>
        <v>1000</v>
      </c>
    </row>
    <row r="6" spans="1:22" s="53" customFormat="1">
      <c r="A6" s="78">
        <f t="shared" si="0"/>
        <v>5</v>
      </c>
      <c r="B6" s="164">
        <v>227</v>
      </c>
      <c r="C6" s="35" t="s">
        <v>48</v>
      </c>
      <c r="D6" s="136" t="s">
        <v>287</v>
      </c>
      <c r="E6" s="36" t="s">
        <v>37</v>
      </c>
      <c r="F6" s="137">
        <v>37300</v>
      </c>
      <c r="G6" s="138" t="s">
        <v>15</v>
      </c>
      <c r="H6" s="66" t="str">
        <f t="shared" si="1"/>
        <v>BF2</v>
      </c>
      <c r="I6" s="52"/>
      <c r="J6" s="116" t="s">
        <v>7</v>
      </c>
      <c r="K6" s="117">
        <f t="array" aca="1" ref="K6" ca="1">IFERROR(INDEX(B$2:B$175,SMALL(IF((E$2:E$175=J$2),ROW(INDIRECT("1:"&amp;ROWS(B$2:B$175)))),ROWS($4:6))),"")</f>
        <v>519</v>
      </c>
      <c r="L6" s="118">
        <f ca="1">IFERROR(INDEX(A$2:A$175,MATCH(K6,B$2:B$175,0)),1000)</f>
        <v>19</v>
      </c>
      <c r="M6" s="119" t="s">
        <v>7</v>
      </c>
      <c r="N6" s="115" t="str">
        <f t="array" aca="1" ref="N6" ca="1">IFERROR(INDEX(B$2:B$175,SMALL(IF((E$2:E$175=J$2),ROW(INDIRECT("1:"&amp;ROWS(B$2:B$175)))),ROWS($4:11))),"")</f>
        <v/>
      </c>
      <c r="O6" s="118">
        <f ca="1">IFERROR(INDEX(A$2:A$175,MATCH(N6,B$2:B$175,0)),1000)</f>
        <v>1000</v>
      </c>
      <c r="P6" s="110"/>
      <c r="Q6" s="116" t="s">
        <v>7</v>
      </c>
      <c r="R6" s="112">
        <f t="array" aca="1" ref="R6" ca="1">IFERROR(INDEX(B$2:B$177,SMALL(IF((E$2:E$177=Q$2),ROW(INDIRECT("1:"&amp;ROWS(B$2:B$175)))),ROWS($4:6))),"")</f>
        <v>423</v>
      </c>
      <c r="S6" s="118">
        <f ca="1">IFERROR(INDEX(A$2:A$177,MATCH(R6,B$2:B$177,0)),1000)</f>
        <v>26</v>
      </c>
      <c r="T6" s="119" t="s">
        <v>7</v>
      </c>
      <c r="U6" s="112" t="str">
        <f t="array" aca="1" ref="U6" ca="1">IFERROR(INDEX(B$2:B$175,SMALL(IF((E$2:E$175=Q$2),ROW(INDIRECT("1:"&amp;ROWS(B$2:B$175)))),ROWS($4:11))),"")</f>
        <v/>
      </c>
      <c r="V6" s="118">
        <f ca="1">IFERROR(INDEX(A$2:A$177,MATCH(U6,B$2:B$177,0)),1000)</f>
        <v>1000</v>
      </c>
    </row>
    <row r="7" spans="1:22" s="53" customFormat="1">
      <c r="A7" s="78">
        <f t="shared" si="0"/>
        <v>6</v>
      </c>
      <c r="B7" s="164">
        <v>114</v>
      </c>
      <c r="C7" s="35" t="s">
        <v>219</v>
      </c>
      <c r="D7" s="136" t="s">
        <v>220</v>
      </c>
      <c r="E7" s="36" t="s">
        <v>36</v>
      </c>
      <c r="F7" s="137">
        <v>37460</v>
      </c>
      <c r="G7" s="138" t="s">
        <v>15</v>
      </c>
      <c r="H7" s="66" t="str">
        <f t="shared" si="1"/>
        <v>BF2</v>
      </c>
      <c r="I7" s="52"/>
      <c r="J7" s="116" t="s">
        <v>8</v>
      </c>
      <c r="K7" s="117">
        <f t="array" aca="1" ref="K7" ca="1">IFERROR(INDEX(B$2:B$175,SMALL(IF((E$2:E$175=J$2),ROW(INDIRECT("1:"&amp;ROWS(B$2:B$175)))),ROWS($4:7))),"")</f>
        <v>516</v>
      </c>
      <c r="L7" s="118">
        <f ca="1">IFERROR(INDEX(A$2:A$175,MATCH(K7,B$2:B$175,0)),1000)</f>
        <v>20</v>
      </c>
      <c r="M7" s="119" t="s">
        <v>8</v>
      </c>
      <c r="N7" s="115" t="str">
        <f t="array" aca="1" ref="N7" ca="1">IFERROR(INDEX(B$2:B$175,SMALL(IF((E$2:E$175=J$2),ROW(INDIRECT("1:"&amp;ROWS(B$2:B$175)))),ROWS($4:12))),"")</f>
        <v/>
      </c>
      <c r="O7" s="118">
        <f ca="1">IFERROR(INDEX(A$2:A$175,MATCH(N7,B$2:B$175,0)),1000)</f>
        <v>1000</v>
      </c>
      <c r="P7" s="110"/>
      <c r="Q7" s="116" t="s">
        <v>8</v>
      </c>
      <c r="R7" s="112" t="str">
        <f t="array" aca="1" ref="R7" ca="1">IFERROR(INDEX(B$2:B$177,SMALL(IF((E$2:E$177=Q$2),ROW(INDIRECT("1:"&amp;ROWS(B$2:B$175)))),ROWS($4:7))),"")</f>
        <v/>
      </c>
      <c r="S7" s="118">
        <f ca="1">IFERROR(INDEX(A$2:A$177,MATCH(R7,B$2:B$177,0)),1000)</f>
        <v>1000</v>
      </c>
      <c r="T7" s="119" t="s">
        <v>8</v>
      </c>
      <c r="U7" s="112" t="str">
        <f t="array" aca="1" ref="U7" ca="1">IFERROR(INDEX(B$2:B$175,SMALL(IF((E$2:E$175=Q$2),ROW(INDIRECT("1:"&amp;ROWS(B$2:B$175)))),ROWS($4:12))),"")</f>
        <v/>
      </c>
      <c r="V7" s="118">
        <f ca="1">IFERROR(INDEX(A$2:A$177,MATCH(U7,B$2:B$177,0)),1000)</f>
        <v>1000</v>
      </c>
    </row>
    <row r="8" spans="1:22" s="53" customFormat="1" ht="16.5" thickBot="1">
      <c r="A8" s="78">
        <f t="shared" si="0"/>
        <v>7</v>
      </c>
      <c r="B8" s="164">
        <v>228</v>
      </c>
      <c r="C8" s="35" t="s">
        <v>162</v>
      </c>
      <c r="D8" s="136" t="s">
        <v>288</v>
      </c>
      <c r="E8" s="36" t="s">
        <v>37</v>
      </c>
      <c r="F8" s="137">
        <v>37473</v>
      </c>
      <c r="G8" s="138" t="s">
        <v>15</v>
      </c>
      <c r="H8" s="66" t="str">
        <f t="shared" si="1"/>
        <v>BF2</v>
      </c>
      <c r="I8" s="52"/>
      <c r="J8" s="120" t="s">
        <v>9</v>
      </c>
      <c r="K8" s="121">
        <f t="array" aca="1" ref="K8" ca="1">IFERROR(INDEX(B$2:B$175,SMALL(IF((E$2:E$175=J$2),ROW(INDIRECT("1:"&amp;ROWS(B$2:B$175)))),ROWS($4:8))),"")</f>
        <v>522</v>
      </c>
      <c r="L8" s="122">
        <f ca="1">IFERROR(INDEX(A$2:A$175,MATCH(K8,B$2:B$175,0)),1000)</f>
        <v>21</v>
      </c>
      <c r="M8" s="123" t="s">
        <v>9</v>
      </c>
      <c r="N8" s="115" t="str">
        <f t="array" aca="1" ref="N8" ca="1">IFERROR(INDEX(B$2:B$175,SMALL(IF((E$2:E$175=J$2),ROW(INDIRECT("1:"&amp;ROWS(B$2:B$175)))),ROWS($4:13))),"")</f>
        <v/>
      </c>
      <c r="O8" s="122">
        <f ca="1">IFERROR(INDEX(A$2:A$175,MATCH(N8,B$2:B$175,0)),1000)</f>
        <v>1000</v>
      </c>
      <c r="P8" s="110"/>
      <c r="Q8" s="120" t="s">
        <v>9</v>
      </c>
      <c r="R8" s="112" t="str">
        <f t="array" aca="1" ref="R8" ca="1">IFERROR(INDEX(B$2:B$177,SMALL(IF((E$2:E$177=Q$2),ROW(INDIRECT("1:"&amp;ROWS(B$2:B$175)))),ROWS($4:8))),"")</f>
        <v/>
      </c>
      <c r="S8" s="122">
        <f ca="1">IFERROR(INDEX(A$2:A$177,MATCH(R8,B$2:B$177,0)),1000)</f>
        <v>1000</v>
      </c>
      <c r="T8" s="123" t="s">
        <v>9</v>
      </c>
      <c r="U8" s="112" t="str">
        <f t="array" aca="1" ref="U8" ca="1">IFERROR(INDEX(B$2:B$175,SMALL(IF((E$2:E$175=Q$2),ROW(INDIRECT("1:"&amp;ROWS(B$2:B$175)))),ROWS($4:13))),"")</f>
        <v/>
      </c>
      <c r="V8" s="122">
        <f ca="1">IFERROR(INDEX(A$2:A$177,MATCH(U8,B$2:B$177,0)),1000)</f>
        <v>1000</v>
      </c>
    </row>
    <row r="9" spans="1:22" s="53" customFormat="1" ht="16.5" thickBot="1">
      <c r="A9" s="78">
        <f t="shared" si="0"/>
        <v>8</v>
      </c>
      <c r="B9" s="164">
        <v>113</v>
      </c>
      <c r="C9" s="35" t="s">
        <v>121</v>
      </c>
      <c r="D9" s="136" t="s">
        <v>141</v>
      </c>
      <c r="E9" s="36" t="s">
        <v>36</v>
      </c>
      <c r="F9" s="137">
        <v>37357</v>
      </c>
      <c r="G9" s="138" t="s">
        <v>15</v>
      </c>
      <c r="H9" s="66" t="str">
        <f t="shared" si="1"/>
        <v>BF2</v>
      </c>
      <c r="I9" s="52"/>
      <c r="J9" s="354" t="s">
        <v>10</v>
      </c>
      <c r="K9" s="355"/>
      <c r="L9" s="108">
        <f ca="1">SUM(L4:L8)</f>
        <v>83</v>
      </c>
      <c r="M9" s="106" t="s">
        <v>10</v>
      </c>
      <c r="N9" s="107"/>
      <c r="O9" s="108">
        <f ca="1">SUM(O4:O8)</f>
        <v>3047</v>
      </c>
      <c r="P9" s="110"/>
      <c r="Q9" s="354" t="s">
        <v>10</v>
      </c>
      <c r="R9" s="355"/>
      <c r="S9" s="108">
        <f ca="1">SUM(S4:S8)</f>
        <v>2029</v>
      </c>
      <c r="T9" s="354" t="s">
        <v>10</v>
      </c>
      <c r="U9" s="355"/>
      <c r="V9" s="108">
        <f ca="1">SUM(V4:V8)</f>
        <v>5000</v>
      </c>
    </row>
    <row r="10" spans="1:22" s="53" customFormat="1">
      <c r="A10" s="78">
        <f t="shared" si="0"/>
        <v>9</v>
      </c>
      <c r="B10" s="164">
        <v>115</v>
      </c>
      <c r="C10" s="35" t="s">
        <v>120</v>
      </c>
      <c r="D10" s="136" t="s">
        <v>140</v>
      </c>
      <c r="E10" s="36" t="s">
        <v>36</v>
      </c>
      <c r="F10" s="137">
        <v>37427</v>
      </c>
      <c r="G10" s="138" t="s">
        <v>15</v>
      </c>
      <c r="H10" s="66" t="str">
        <f t="shared" si="1"/>
        <v>BF2</v>
      </c>
      <c r="I10" s="52"/>
      <c r="J10" s="124"/>
      <c r="K10" s="104"/>
      <c r="L10" s="124"/>
      <c r="M10" s="104"/>
      <c r="N10" s="104"/>
      <c r="O10" s="104"/>
      <c r="P10" s="104"/>
      <c r="Q10" s="124"/>
      <c r="R10" s="124"/>
      <c r="S10" s="124"/>
      <c r="T10" s="124"/>
      <c r="U10" s="124"/>
      <c r="V10" s="124"/>
    </row>
    <row r="11" spans="1:22" s="53" customFormat="1" ht="16.5" thickBot="1">
      <c r="A11" s="78">
        <f t="shared" si="0"/>
        <v>10</v>
      </c>
      <c r="B11" s="164">
        <v>523</v>
      </c>
      <c r="C11" s="35" t="s">
        <v>196</v>
      </c>
      <c r="D11" s="136" t="s">
        <v>197</v>
      </c>
      <c r="E11" s="36" t="s">
        <v>32</v>
      </c>
      <c r="F11" s="137">
        <v>37441</v>
      </c>
      <c r="G11" s="138" t="s">
        <v>15</v>
      </c>
      <c r="H11" s="66" t="str">
        <f t="shared" si="1"/>
        <v>BF2</v>
      </c>
      <c r="I11" s="52"/>
      <c r="J11" s="124"/>
      <c r="K11" s="124"/>
      <c r="L11" s="124"/>
      <c r="M11" s="124"/>
      <c r="N11" s="124"/>
      <c r="O11" s="124"/>
      <c r="P11" s="104"/>
      <c r="Q11" s="110"/>
      <c r="R11" s="110"/>
      <c r="S11" s="110"/>
      <c r="T11" s="110"/>
      <c r="U11" s="110"/>
      <c r="V11" s="110"/>
    </row>
    <row r="12" spans="1:22" s="53" customFormat="1" ht="16.5" thickBot="1">
      <c r="A12" s="78">
        <f t="shared" si="0"/>
        <v>11</v>
      </c>
      <c r="B12" s="164">
        <v>335</v>
      </c>
      <c r="C12" s="35" t="s">
        <v>438</v>
      </c>
      <c r="D12" s="136" t="s">
        <v>439</v>
      </c>
      <c r="E12" s="36" t="s">
        <v>88</v>
      </c>
      <c r="F12" s="137">
        <v>37538</v>
      </c>
      <c r="G12" s="138" t="s">
        <v>15</v>
      </c>
      <c r="H12" s="66" t="str">
        <f t="shared" si="1"/>
        <v>BF2</v>
      </c>
      <c r="I12" s="52"/>
      <c r="J12" s="103" t="str">
        <f>'Données '!R5</f>
        <v>TARAVAO</v>
      </c>
      <c r="K12" s="104"/>
      <c r="L12" s="105"/>
      <c r="M12" s="104"/>
      <c r="N12" s="104"/>
      <c r="O12" s="104"/>
      <c r="P12" s="104"/>
      <c r="Q12" s="103" t="str">
        <f>'Données '!R4</f>
        <v>SCT</v>
      </c>
      <c r="R12" s="104"/>
      <c r="S12" s="104"/>
      <c r="T12" s="104"/>
      <c r="U12" s="104"/>
      <c r="V12" s="104"/>
    </row>
    <row r="13" spans="1:22" s="53" customFormat="1" ht="16.5" thickBot="1">
      <c r="A13" s="78">
        <f t="shared" si="0"/>
        <v>12</v>
      </c>
      <c r="B13" s="164">
        <v>231</v>
      </c>
      <c r="C13" s="35" t="s">
        <v>167</v>
      </c>
      <c r="D13" s="136" t="s">
        <v>293</v>
      </c>
      <c r="E13" s="36" t="s">
        <v>37</v>
      </c>
      <c r="F13" s="137">
        <v>37274</v>
      </c>
      <c r="G13" s="138" t="s">
        <v>15</v>
      </c>
      <c r="H13" s="66" t="str">
        <f t="shared" si="1"/>
        <v>BF2</v>
      </c>
      <c r="I13" s="52"/>
      <c r="J13" s="98" t="s">
        <v>3</v>
      </c>
      <c r="K13" s="99" t="s">
        <v>104</v>
      </c>
      <c r="L13" s="100" t="s">
        <v>4</v>
      </c>
      <c r="M13" s="101" t="s">
        <v>14</v>
      </c>
      <c r="N13" s="99" t="s">
        <v>104</v>
      </c>
      <c r="O13" s="100" t="s">
        <v>4</v>
      </c>
      <c r="P13" s="102"/>
      <c r="Q13" s="98" t="s">
        <v>3</v>
      </c>
      <c r="R13" s="99" t="s">
        <v>104</v>
      </c>
      <c r="S13" s="100" t="s">
        <v>4</v>
      </c>
      <c r="T13" s="101" t="s">
        <v>14</v>
      </c>
      <c r="U13" s="99" t="s">
        <v>104</v>
      </c>
      <c r="V13" s="100" t="s">
        <v>4</v>
      </c>
    </row>
    <row r="14" spans="1:22" s="53" customFormat="1">
      <c r="A14" s="78">
        <f t="shared" si="0"/>
        <v>13</v>
      </c>
      <c r="B14" s="164">
        <v>518</v>
      </c>
      <c r="C14" s="35" t="s">
        <v>186</v>
      </c>
      <c r="D14" s="136" t="s">
        <v>693</v>
      </c>
      <c r="E14" s="36" t="s">
        <v>32</v>
      </c>
      <c r="F14" s="137">
        <v>37364</v>
      </c>
      <c r="G14" s="138" t="s">
        <v>15</v>
      </c>
      <c r="H14" s="66" t="str">
        <f t="shared" si="1"/>
        <v>BF2</v>
      </c>
      <c r="I14" s="52"/>
      <c r="J14" s="111" t="s">
        <v>5</v>
      </c>
      <c r="K14" s="112">
        <f t="array" aca="1" ref="K14" ca="1">IFERROR(INDEX(B$2:B$175,SMALL(IF((E$2:E$175=J$12),ROW(INDIRECT("1:"&amp;ROWS(B$2:B$175)))),ROWS($14:14))),"")</f>
        <v>329</v>
      </c>
      <c r="L14" s="113">
        <f ca="1">IFERROR(INDEX(A$2:A$175,MATCH(K14,B$2:B$175,0)),1000)</f>
        <v>4</v>
      </c>
      <c r="M14" s="114" t="s">
        <v>5</v>
      </c>
      <c r="N14" s="115" t="str">
        <f t="array" aca="1" ref="N14" ca="1">IFERROR(INDEX(B$2:B$175,SMALL(IF((E$2:E$175=J$12),ROW(INDIRECT("1:"&amp;ROWS(B$2:B$175)))),ROWS($14:19))),"")</f>
        <v/>
      </c>
      <c r="O14" s="113">
        <f ca="1">IFERROR(INDEX(A$2:A$175,MATCH(N14,B$2:B$175,0)),1000)</f>
        <v>1000</v>
      </c>
      <c r="P14" s="110"/>
      <c r="Q14" s="111" t="s">
        <v>5</v>
      </c>
      <c r="R14" s="112">
        <f t="array" aca="1" ref="R14" ca="1">IFERROR(INDEX(B$2:B$175,SMALL(IF((E$2:E$175=Q$12),ROW(INDIRECT("1:"&amp;ROWS(B$2:B$175)))),ROWS($14:14))),"")</f>
        <v>225</v>
      </c>
      <c r="S14" s="113">
        <f ca="1">IFERROR(INDEX(A$2:A$175,MATCH(R14,B$2:B$175,0)),1000)</f>
        <v>3</v>
      </c>
      <c r="T14" s="114" t="s">
        <v>5</v>
      </c>
      <c r="U14" s="112">
        <f t="array" aca="1" ref="U14" ca="1">IFERROR(INDEX(B$2:B$175,SMALL(IF((E$2:E$175=Q$12),ROW(INDIRECT("1:"&amp;ROWS(B$2:B$175)))),ROWS($14:19))),"")</f>
        <v>233</v>
      </c>
      <c r="V14" s="113">
        <f ca="1">IFERROR(INDEX(A$2:A$175,MATCH(U14,B$2:B$175,0)),1000)</f>
        <v>17</v>
      </c>
    </row>
    <row r="15" spans="1:22" s="53" customFormat="1">
      <c r="A15" s="78">
        <f t="shared" si="0"/>
        <v>14</v>
      </c>
      <c r="B15" s="164">
        <v>331</v>
      </c>
      <c r="C15" s="35" t="s">
        <v>433</v>
      </c>
      <c r="D15" s="136" t="s">
        <v>434</v>
      </c>
      <c r="E15" s="36" t="s">
        <v>88</v>
      </c>
      <c r="F15" s="137">
        <v>37596</v>
      </c>
      <c r="G15" s="138" t="s">
        <v>15</v>
      </c>
      <c r="H15" s="66" t="str">
        <f t="shared" si="1"/>
        <v>BF2</v>
      </c>
      <c r="I15" s="52"/>
      <c r="J15" s="116" t="s">
        <v>6</v>
      </c>
      <c r="K15" s="117">
        <f t="array" aca="1" ref="K15" ca="1">IFERROR(INDEX(B$2:B$175,SMALL(IF((E$2:E$175=J$12),ROW(INDIRECT("1:"&amp;ROWS(B$2:B$175)))),ROWS($14:15))),"")</f>
        <v>335</v>
      </c>
      <c r="L15" s="118">
        <f ca="1">IFERROR(INDEX(A$2:A$175,MATCH(K15,B$2:B$175,0)),1000)</f>
        <v>11</v>
      </c>
      <c r="M15" s="119" t="s">
        <v>6</v>
      </c>
      <c r="N15" s="115" t="str">
        <f t="array" aca="1" ref="N15" ca="1">IFERROR(INDEX(B$2:B$175,SMALL(IF((E$2:E$175=J$12),ROW(INDIRECT("1:"&amp;ROWS(B$2:B$175)))),ROWS($14:20))),"")</f>
        <v/>
      </c>
      <c r="O15" s="118">
        <f ca="1">IFERROR(INDEX(A$2:A$175,MATCH(N15,B$2:B$175,0)),1000)</f>
        <v>1000</v>
      </c>
      <c r="P15" s="110"/>
      <c r="Q15" s="116" t="s">
        <v>6</v>
      </c>
      <c r="R15" s="112">
        <f t="array" aca="1" ref="R15" ca="1">IFERROR(INDEX(B$2:B$175,SMALL(IF((E$2:E$175=Q$12),ROW(INDIRECT("1:"&amp;ROWS(B$2:B$175)))),ROWS($14:15))),"")</f>
        <v>227</v>
      </c>
      <c r="S15" s="118">
        <f ca="1">IFERROR(INDEX(A$2:A$175,MATCH(R15,B$2:B$175,0)),1000)</f>
        <v>5</v>
      </c>
      <c r="T15" s="119" t="s">
        <v>6</v>
      </c>
      <c r="U15" s="112">
        <f t="array" aca="1" ref="U15" ca="1">IFERROR(INDEX(B$2:B$175,SMALL(IF((E$2:E$175=Q$12),ROW(INDIRECT("1:"&amp;ROWS(B$2:B$175)))),ROWS($14:20))),"")</f>
        <v>239</v>
      </c>
      <c r="V15" s="118">
        <f ca="1">IFERROR(INDEX(A$2:A$175,MATCH(U15,B$2:B$175,0)),1000)</f>
        <v>18</v>
      </c>
    </row>
    <row r="16" spans="1:22" s="53" customFormat="1">
      <c r="A16" s="78">
        <f t="shared" si="0"/>
        <v>15</v>
      </c>
      <c r="B16" s="317">
        <v>330</v>
      </c>
      <c r="C16" s="319" t="s">
        <v>431</v>
      </c>
      <c r="D16" s="321" t="s">
        <v>432</v>
      </c>
      <c r="E16" s="322" t="s">
        <v>88</v>
      </c>
      <c r="F16" s="323">
        <v>37394</v>
      </c>
      <c r="G16" s="325" t="s">
        <v>15</v>
      </c>
      <c r="H16" s="66" t="str">
        <f t="shared" si="1"/>
        <v>BF2</v>
      </c>
      <c r="I16" s="52"/>
      <c r="J16" s="116" t="s">
        <v>7</v>
      </c>
      <c r="K16" s="117">
        <f t="array" aca="1" ref="K16" ca="1">IFERROR(INDEX(B$2:B$175,SMALL(IF((E$2:E$175=J$12),ROW(INDIRECT("1:"&amp;ROWS(B$2:B$175)))),ROWS($14:16))),"")</f>
        <v>331</v>
      </c>
      <c r="L16" s="118">
        <f ca="1">IFERROR(INDEX(A$2:A$175,MATCH(K16,B$2:B$175,0)),1000)</f>
        <v>14</v>
      </c>
      <c r="M16" s="119" t="s">
        <v>7</v>
      </c>
      <c r="N16" s="115" t="str">
        <f t="array" aca="1" ref="N16" ca="1">IFERROR(INDEX(B$2:B$175,SMALL(IF((E$2:E$175=J$12),ROW(INDIRECT("1:"&amp;ROWS(B$2:B$175)))),ROWS($14:21))),"")</f>
        <v/>
      </c>
      <c r="O16" s="118">
        <f ca="1">IFERROR(INDEX(A$2:A$175,MATCH(N16,B$2:B$175,0)),1000)</f>
        <v>1000</v>
      </c>
      <c r="P16" s="110"/>
      <c r="Q16" s="116" t="s">
        <v>7</v>
      </c>
      <c r="R16" s="112">
        <f t="array" aca="1" ref="R16" ca="1">IFERROR(INDEX(B$2:B$175,SMALL(IF((E$2:E$175=Q$12),ROW(INDIRECT("1:"&amp;ROWS(B$2:B$175)))),ROWS($14:16))),"")</f>
        <v>228</v>
      </c>
      <c r="S16" s="118">
        <f ca="1">IFERROR(INDEX(A$2:A$175,MATCH(R16,B$2:B$175,0)),1000)</f>
        <v>7</v>
      </c>
      <c r="T16" s="119" t="s">
        <v>7</v>
      </c>
      <c r="U16" s="112" t="str">
        <f t="array" aca="1" ref="U16" ca="1">IFERROR(INDEX(B$2:B$175,SMALL(IF((E$2:E$175=Q$12),ROW(INDIRECT("1:"&amp;ROWS(B$2:B$175)))),ROWS($14:21))),"")</f>
        <v/>
      </c>
      <c r="V16" s="118">
        <f ca="1">IFERROR(INDEX(A$2:A$175,MATCH(U16,B$2:B$175,0)),1000)</f>
        <v>1000</v>
      </c>
    </row>
    <row r="17" spans="1:22" s="53" customFormat="1">
      <c r="A17" s="78">
        <f t="shared" si="0"/>
        <v>16</v>
      </c>
      <c r="B17" s="317">
        <v>234</v>
      </c>
      <c r="C17" s="320" t="s">
        <v>166</v>
      </c>
      <c r="D17" s="300" t="s">
        <v>298</v>
      </c>
      <c r="E17" s="301" t="s">
        <v>37</v>
      </c>
      <c r="F17" s="324">
        <v>37478</v>
      </c>
      <c r="G17" s="302" t="s">
        <v>15</v>
      </c>
      <c r="H17" s="66" t="str">
        <f t="shared" si="1"/>
        <v>BF2</v>
      </c>
      <c r="I17" s="52"/>
      <c r="J17" s="116" t="s">
        <v>8</v>
      </c>
      <c r="K17" s="117">
        <f t="array" aca="1" ref="K17" ca="1">IFERROR(INDEX(B$2:B$175,SMALL(IF((E$2:E$175=J$12),ROW(INDIRECT("1:"&amp;ROWS(B$2:B$175)))),ROWS($14:17))),"")</f>
        <v>330</v>
      </c>
      <c r="L17" s="118">
        <f ca="1">IFERROR(INDEX(A$2:A$175,MATCH(K17,B$2:B$175,0)),1000)</f>
        <v>15</v>
      </c>
      <c r="M17" s="119" t="s">
        <v>8</v>
      </c>
      <c r="N17" s="115" t="str">
        <f t="array" aca="1" ref="N17" ca="1">IFERROR(INDEX(B$2:B$175,SMALL(IF((E$2:E$175=J$12),ROW(INDIRECT("1:"&amp;ROWS(B$2:B$175)))),ROWS($14:22))),"")</f>
        <v/>
      </c>
      <c r="O17" s="118">
        <f ca="1">IFERROR(INDEX(A$2:A$175,MATCH(N17,B$2:B$175,0)),1000)</f>
        <v>1000</v>
      </c>
      <c r="P17" s="110"/>
      <c r="Q17" s="116" t="s">
        <v>8</v>
      </c>
      <c r="R17" s="112">
        <f t="array" aca="1" ref="R17" ca="1">IFERROR(INDEX(B$2:B$175,SMALL(IF((E$2:E$175=Q$12),ROW(INDIRECT("1:"&amp;ROWS(B$2:B$175)))),ROWS($14:17))),"")</f>
        <v>231</v>
      </c>
      <c r="S17" s="118">
        <f ca="1">IFERROR(INDEX(A$2:A$175,MATCH(R17,B$2:B$175,0)),1000)</f>
        <v>12</v>
      </c>
      <c r="T17" s="119" t="s">
        <v>8</v>
      </c>
      <c r="U17" s="112" t="str">
        <f t="array" aca="1" ref="U17" ca="1">IFERROR(INDEX(B$2:B$175,SMALL(IF((E$2:E$175=Q$12),ROW(INDIRECT("1:"&amp;ROWS(B$2:B$175)))),ROWS($14:22))),"")</f>
        <v/>
      </c>
      <c r="V17" s="118">
        <f ca="1">IFERROR(INDEX(A$2:A$175,MATCH(U17,B$2:B$175,0)),1000)</f>
        <v>1000</v>
      </c>
    </row>
    <row r="18" spans="1:22" s="53" customFormat="1" ht="16.5" thickBot="1">
      <c r="A18" s="78">
        <f t="shared" si="0"/>
        <v>17</v>
      </c>
      <c r="B18" s="317">
        <v>233</v>
      </c>
      <c r="C18" s="320" t="s">
        <v>296</v>
      </c>
      <c r="D18" s="300" t="s">
        <v>297</v>
      </c>
      <c r="E18" s="301" t="s">
        <v>37</v>
      </c>
      <c r="F18" s="324">
        <v>37439</v>
      </c>
      <c r="G18" s="302" t="s">
        <v>15</v>
      </c>
      <c r="H18" s="66" t="str">
        <f t="shared" si="1"/>
        <v>BF2</v>
      </c>
      <c r="I18" s="52"/>
      <c r="J18" s="120" t="s">
        <v>9</v>
      </c>
      <c r="K18" s="121">
        <f t="array" aca="1" ref="K18" ca="1">IFERROR(INDEX(B$2:B$175,SMALL(IF((E$2:E$175=J$12),ROW(INDIRECT("1:"&amp;ROWS(B$2:B$175)))),ROWS($14:18))),"")</f>
        <v>334</v>
      </c>
      <c r="L18" s="122">
        <f ca="1">IFERROR(INDEX(A$2:A$175,MATCH(K18,B$2:B$175,0)),1000)</f>
        <v>24</v>
      </c>
      <c r="M18" s="123" t="s">
        <v>9</v>
      </c>
      <c r="N18" s="115" t="str">
        <f t="array" aca="1" ref="N18" ca="1">IFERROR(INDEX(B$2:B$175,SMALL(IF((E$2:E$175=J$12),ROW(INDIRECT("1:"&amp;ROWS(B$2:B$175)))),ROWS($14:23))),"")</f>
        <v/>
      </c>
      <c r="O18" s="122">
        <f ca="1">IFERROR(INDEX(A$2:A$175,MATCH(N18,B$2:B$175,0)),1000)</f>
        <v>1000</v>
      </c>
      <c r="P18" s="110"/>
      <c r="Q18" s="120" t="s">
        <v>9</v>
      </c>
      <c r="R18" s="112">
        <f t="array" aca="1" ref="R18" ca="1">IFERROR(INDEX(B$2:B$175,SMALL(IF((E$2:E$175=Q$12),ROW(INDIRECT("1:"&amp;ROWS(B$2:B$175)))),ROWS($14:18))),"")</f>
        <v>234</v>
      </c>
      <c r="S18" s="122">
        <f ca="1">IFERROR(INDEX(A$2:A$175,MATCH(R18,B$2:B$175,0)),1000)</f>
        <v>16</v>
      </c>
      <c r="T18" s="123" t="s">
        <v>9</v>
      </c>
      <c r="U18" s="112" t="str">
        <f t="array" aca="1" ref="U18" ca="1">IFERROR(INDEX(B$2:B$175,SMALL(IF((E$2:E$175=Q$12),ROW(INDIRECT("1:"&amp;ROWS(B$2:B$175)))),ROWS($14:23))),"")</f>
        <v/>
      </c>
      <c r="V18" s="122">
        <f ca="1">IFERROR(INDEX(A$2:A$175,MATCH(U18,B$2:B$175,0)),1000)</f>
        <v>1000</v>
      </c>
    </row>
    <row r="19" spans="1:22" s="53" customFormat="1" ht="16.5" thickBot="1">
      <c r="A19" s="78">
        <f t="shared" si="0"/>
        <v>18</v>
      </c>
      <c r="B19" s="317">
        <v>239</v>
      </c>
      <c r="C19" s="320" t="s">
        <v>66</v>
      </c>
      <c r="D19" s="300" t="s">
        <v>305</v>
      </c>
      <c r="E19" s="301" t="s">
        <v>37</v>
      </c>
      <c r="F19" s="324">
        <v>37550</v>
      </c>
      <c r="G19" s="302" t="s">
        <v>15</v>
      </c>
      <c r="H19" s="66" t="str">
        <f t="shared" si="1"/>
        <v>BF2</v>
      </c>
      <c r="I19" s="52"/>
      <c r="J19" s="354" t="s">
        <v>10</v>
      </c>
      <c r="K19" s="355"/>
      <c r="L19" s="108">
        <f ca="1">SUM(L14:L18)</f>
        <v>68</v>
      </c>
      <c r="M19" s="148" t="s">
        <v>10</v>
      </c>
      <c r="N19" s="107"/>
      <c r="O19" s="108">
        <f ca="1">SUM(O14:O18)</f>
        <v>5000</v>
      </c>
      <c r="P19" s="110"/>
      <c r="Q19" s="354" t="s">
        <v>10</v>
      </c>
      <c r="R19" s="355"/>
      <c r="S19" s="108">
        <f ca="1">SUM(S14:S18)</f>
        <v>43</v>
      </c>
      <c r="T19" s="354" t="s">
        <v>10</v>
      </c>
      <c r="U19" s="355"/>
      <c r="V19" s="108">
        <f ca="1">SUM(V14:V18)</f>
        <v>3035</v>
      </c>
    </row>
    <row r="20" spans="1:22" s="53" customFormat="1">
      <c r="A20" s="78">
        <f t="shared" si="0"/>
        <v>19</v>
      </c>
      <c r="B20" s="317">
        <v>519</v>
      </c>
      <c r="C20" s="320" t="s">
        <v>174</v>
      </c>
      <c r="D20" s="300" t="s">
        <v>144</v>
      </c>
      <c r="E20" s="301" t="s">
        <v>32</v>
      </c>
      <c r="F20" s="324">
        <v>37456</v>
      </c>
      <c r="G20" s="302" t="s">
        <v>15</v>
      </c>
      <c r="H20" s="66" t="str">
        <f t="shared" si="1"/>
        <v>BF2</v>
      </c>
      <c r="I20" s="52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</row>
    <row r="21" spans="1:22" s="53" customFormat="1" ht="16.5" thickBot="1">
      <c r="A21" s="78">
        <f t="shared" si="0"/>
        <v>20</v>
      </c>
      <c r="B21" s="291">
        <v>516</v>
      </c>
      <c r="C21" s="313" t="s">
        <v>173</v>
      </c>
      <c r="D21" s="303" t="s">
        <v>690</v>
      </c>
      <c r="E21" s="304" t="s">
        <v>32</v>
      </c>
      <c r="F21" s="314">
        <v>37621</v>
      </c>
      <c r="G21" s="305" t="s">
        <v>15</v>
      </c>
      <c r="H21" s="66" t="str">
        <f t="shared" si="1"/>
        <v>BF2</v>
      </c>
      <c r="I21" s="52"/>
      <c r="J21" s="104"/>
      <c r="K21" s="104"/>
      <c r="L21" s="104"/>
      <c r="M21" s="104"/>
      <c r="N21" s="104"/>
      <c r="O21" s="104"/>
      <c r="P21" s="104"/>
      <c r="Q21" s="110"/>
      <c r="R21" s="110"/>
      <c r="S21" s="110"/>
      <c r="T21" s="110"/>
      <c r="U21" s="110"/>
      <c r="V21" s="110"/>
    </row>
    <row r="22" spans="1:22" s="53" customFormat="1" ht="16.5" thickBot="1">
      <c r="A22" s="78">
        <f t="shared" si="0"/>
        <v>21</v>
      </c>
      <c r="B22" s="291">
        <v>522</v>
      </c>
      <c r="C22" s="313" t="s">
        <v>241</v>
      </c>
      <c r="D22" s="303" t="s">
        <v>189</v>
      </c>
      <c r="E22" s="304" t="s">
        <v>32</v>
      </c>
      <c r="F22" s="314">
        <v>37606</v>
      </c>
      <c r="G22" s="305" t="s">
        <v>15</v>
      </c>
      <c r="H22" s="66" t="str">
        <f t="shared" si="1"/>
        <v>BF2</v>
      </c>
      <c r="I22" s="52"/>
      <c r="J22" s="103" t="str">
        <f>'Données '!R6</f>
        <v>HITIA'A</v>
      </c>
      <c r="K22" s="104"/>
      <c r="L22" s="105"/>
      <c r="M22" s="104"/>
      <c r="N22" s="104"/>
      <c r="O22" s="104"/>
      <c r="P22" s="104"/>
      <c r="Q22" s="103" t="str">
        <f>'Données '!R7</f>
        <v>X</v>
      </c>
      <c r="R22" s="104"/>
      <c r="S22" s="104"/>
      <c r="T22" s="104"/>
      <c r="U22" s="104"/>
      <c r="V22" s="104"/>
    </row>
    <row r="23" spans="1:22" s="53" customFormat="1" ht="16.5" thickBot="1">
      <c r="A23" s="78">
        <f t="shared" si="0"/>
        <v>22</v>
      </c>
      <c r="B23" s="291">
        <v>520</v>
      </c>
      <c r="C23" s="313" t="s">
        <v>694</v>
      </c>
      <c r="D23" s="303" t="s">
        <v>695</v>
      </c>
      <c r="E23" s="304" t="s">
        <v>32</v>
      </c>
      <c r="F23" s="314">
        <v>37584</v>
      </c>
      <c r="G23" s="305" t="s">
        <v>15</v>
      </c>
      <c r="H23" s="66" t="str">
        <f t="shared" si="1"/>
        <v>BF2</v>
      </c>
      <c r="I23" s="52"/>
      <c r="J23" s="98" t="s">
        <v>3</v>
      </c>
      <c r="K23" s="99" t="s">
        <v>104</v>
      </c>
      <c r="L23" s="100" t="s">
        <v>4</v>
      </c>
      <c r="M23" s="101" t="s">
        <v>14</v>
      </c>
      <c r="N23" s="99" t="s">
        <v>104</v>
      </c>
      <c r="O23" s="100" t="s">
        <v>4</v>
      </c>
      <c r="P23" s="97"/>
      <c r="Q23" s="98" t="s">
        <v>3</v>
      </c>
      <c r="R23" s="99" t="s">
        <v>104</v>
      </c>
      <c r="S23" s="100" t="s">
        <v>4</v>
      </c>
      <c r="T23" s="101" t="s">
        <v>14</v>
      </c>
      <c r="U23" s="99" t="s">
        <v>104</v>
      </c>
      <c r="V23" s="100" t="s">
        <v>4</v>
      </c>
    </row>
    <row r="24" spans="1:22" s="53" customFormat="1">
      <c r="A24" s="78">
        <f t="shared" si="0"/>
        <v>23</v>
      </c>
      <c r="B24" s="291">
        <v>140</v>
      </c>
      <c r="C24" s="313" t="s">
        <v>748</v>
      </c>
      <c r="D24" s="303" t="s">
        <v>755</v>
      </c>
      <c r="E24" s="304" t="s">
        <v>36</v>
      </c>
      <c r="F24" s="314">
        <v>37262</v>
      </c>
      <c r="G24" s="305" t="s">
        <v>15</v>
      </c>
      <c r="H24" s="66" t="str">
        <f t="shared" si="1"/>
        <v>BF2</v>
      </c>
      <c r="I24" s="52"/>
      <c r="J24" s="111" t="s">
        <v>5</v>
      </c>
      <c r="K24" s="112">
        <f t="array" aca="1" ref="K24" ca="1">IFERROR(INDEX(B$2:B$175,SMALL(IF((E$2:E$175=J$22),ROW(INDIRECT("1:"&amp;ROWS(B$2:B$175)))),ROWS($24:24))),"")</f>
        <v>114</v>
      </c>
      <c r="L24" s="113">
        <f ca="1">IFERROR(INDEX(A$2:A$175,MATCH(K24,B$2:B$175,0)),1000)</f>
        <v>6</v>
      </c>
      <c r="M24" s="114" t="s">
        <v>5</v>
      </c>
      <c r="N24" s="115" t="str">
        <f t="array" aca="1" ref="N24" ca="1">IFERROR(INDEX(B$2:B$175,SMALL(IF((E$2:E$175=J$24),ROW(INDIRECT("1:"&amp;ROWS(B$2:B$175)))),ROWS($24:29))),"")</f>
        <v/>
      </c>
      <c r="O24" s="113">
        <f ca="1">IFERROR(INDEX(A$2:A$175,MATCH(N24,B$2:B$175,0)),1000)</f>
        <v>1000</v>
      </c>
      <c r="P24" s="104"/>
      <c r="Q24" s="111" t="s">
        <v>5</v>
      </c>
      <c r="R24" s="112" t="str">
        <f t="array" aca="1" ref="R24" ca="1">IFERROR(INDEX(B$2:B$175,SMALL(IF((E$2:E$175=Q$24),ROW(INDIRECT("1:"&amp;ROWS(B$2:$B175)))),ROWS($24:24))),"")</f>
        <v/>
      </c>
      <c r="S24" s="113">
        <f ca="1">IFERROR(INDEX(A$2:A$175,MATCH(R24,B$2:B$175,0)),1000)</f>
        <v>1000</v>
      </c>
      <c r="T24" s="114" t="s">
        <v>5</v>
      </c>
      <c r="U24" s="112" t="str">
        <f t="array" aca="1" ref="U24" ca="1">IFERROR(INDEX(B$2:B$175,SMALL(IF((E$2:E$175=Q$22),ROW(INDIRECT("1:"&amp;ROWS(B$2:B$175)))),ROWS($24:29))),"")</f>
        <v/>
      </c>
      <c r="V24" s="113">
        <f ca="1">IFERROR(INDEX(A$2:A$175,MATCH(U24,B$2:B$175,0)),1000)</f>
        <v>1000</v>
      </c>
    </row>
    <row r="25" spans="1:22" s="53" customFormat="1">
      <c r="A25" s="78">
        <f t="shared" si="0"/>
        <v>24</v>
      </c>
      <c r="B25" s="291">
        <v>334</v>
      </c>
      <c r="C25" s="313" t="s">
        <v>437</v>
      </c>
      <c r="D25" s="303" t="s">
        <v>408</v>
      </c>
      <c r="E25" s="304" t="s">
        <v>88</v>
      </c>
      <c r="F25" s="314">
        <v>37324</v>
      </c>
      <c r="G25" s="305" t="s">
        <v>15</v>
      </c>
      <c r="H25" s="66" t="str">
        <f t="shared" si="1"/>
        <v>BF2</v>
      </c>
      <c r="I25" s="52"/>
      <c r="J25" s="116" t="s">
        <v>6</v>
      </c>
      <c r="K25" s="117">
        <f t="array" aca="1" ref="K25" ca="1">IFERROR(INDEX(B$2:B$175,SMALL(IF((E$2:E$175=J$22),ROW(INDIRECT("1:"&amp;ROWS(B$2:B$175)))),ROWS($24:25))),"")</f>
        <v>113</v>
      </c>
      <c r="L25" s="118">
        <f ca="1">IFERROR(INDEX(A$2:A$175,MATCH(K25,B$2:B$175,0)),1000)</f>
        <v>8</v>
      </c>
      <c r="M25" s="119" t="s">
        <v>6</v>
      </c>
      <c r="N25" s="115" t="str">
        <f t="array" aca="1" ref="N25" ca="1">IFERROR(INDEX(B$2:B$175,SMALL(IF((E$2:E$175=J$24),ROW(INDIRECT("1:"&amp;ROWS(B$2:B$175)))),ROWS($24:30))),"")</f>
        <v/>
      </c>
      <c r="O25" s="118">
        <f ca="1">IFERROR(INDEX(A$2:A$175,MATCH(N25,B$2:B$175,0)),1000)</f>
        <v>1000</v>
      </c>
      <c r="P25" s="104"/>
      <c r="Q25" s="116" t="s">
        <v>6</v>
      </c>
      <c r="R25" s="117" t="str">
        <f t="array" aca="1" ref="R25" ca="1">IFERROR(INDEX(B$2:B$175,SMALL(IF((E$2:E$175=Q$24),ROW(INDIRECT("1:"&amp;ROWS(B$2:$B176)))),ROWS($24:25))),"")</f>
        <v/>
      </c>
      <c r="S25" s="118">
        <f ca="1">IFERROR(INDEX(A$2:A$175,MATCH(R25,B$2:B$175,0)),1000)</f>
        <v>1000</v>
      </c>
      <c r="T25" s="119" t="s">
        <v>6</v>
      </c>
      <c r="U25" s="112" t="str">
        <f t="array" aca="1" ref="U25" ca="1">IFERROR(INDEX(B$2:B$175,SMALL(IF((E$2:E$175=Q$22),ROW(INDIRECT("1:"&amp;ROWS(B$2:B$175)))),ROWS($24:30))),"")</f>
        <v/>
      </c>
      <c r="V25" s="118">
        <f ca="1">IFERROR(INDEX(A$2:A$175,MATCH(U25,B$2:B$175,0)),1000)</f>
        <v>1000</v>
      </c>
    </row>
    <row r="26" spans="1:22" s="53" customFormat="1">
      <c r="A26" s="78">
        <f t="shared" si="0"/>
        <v>25</v>
      </c>
      <c r="B26" s="291">
        <v>521</v>
      </c>
      <c r="C26" s="313" t="s">
        <v>696</v>
      </c>
      <c r="D26" s="303" t="s">
        <v>697</v>
      </c>
      <c r="E26" s="304" t="s">
        <v>32</v>
      </c>
      <c r="F26" s="314">
        <v>37453</v>
      </c>
      <c r="G26" s="305" t="s">
        <v>15</v>
      </c>
      <c r="H26" s="66" t="str">
        <f t="shared" si="1"/>
        <v>BF2</v>
      </c>
      <c r="I26" s="52"/>
      <c r="J26" s="116" t="s">
        <v>7</v>
      </c>
      <c r="K26" s="117">
        <f t="array" aca="1" ref="K26" ca="1">IFERROR(INDEX(B$2:B$175,SMALL(IF((E$2:E$175=J$22),ROW(INDIRECT("1:"&amp;ROWS(B$2:B$175)))),ROWS($24:26))),"")</f>
        <v>115</v>
      </c>
      <c r="L26" s="118">
        <f ca="1">IFERROR(INDEX(A$2:A$175,MATCH(K26,B$2:B$175,0)),1000)</f>
        <v>9</v>
      </c>
      <c r="M26" s="119" t="s">
        <v>7</v>
      </c>
      <c r="N26" s="115" t="str">
        <f t="array" aca="1" ref="N26" ca="1">IFERROR(INDEX(B$2:B$175,SMALL(IF((E$2:E$175=J$24),ROW(INDIRECT("1:"&amp;ROWS(B$2:B$175)))),ROWS($24:31))),"")</f>
        <v/>
      </c>
      <c r="O26" s="118">
        <f ca="1">IFERROR(INDEX(A$2:A$175,MATCH(N26,B$2:B$175,0)),1000)</f>
        <v>1000</v>
      </c>
      <c r="P26" s="104"/>
      <c r="Q26" s="116" t="s">
        <v>7</v>
      </c>
      <c r="R26" s="117" t="str">
        <f t="array" aca="1" ref="R26" ca="1">IFERROR(INDEX(B$2:B$175,SMALL(IF((E$2:E$175=Q$24),ROW(INDIRECT("1:"&amp;ROWS(B$2:$B177)))),ROWS($24:26))),"")</f>
        <v/>
      </c>
      <c r="S26" s="118">
        <f ca="1">IFERROR(INDEX(A$2:A$175,MATCH(R26,B$2:B$175,0)),1000)</f>
        <v>1000</v>
      </c>
      <c r="T26" s="119" t="s">
        <v>7</v>
      </c>
      <c r="U26" s="112" t="str">
        <f t="array" aca="1" ref="U26" ca="1">IFERROR(INDEX(B$2:B$175,SMALL(IF((E$2:E$175=Q$22),ROW(INDIRECT("1:"&amp;ROWS(B$2:B$175)))),ROWS($24:31))),"")</f>
        <v/>
      </c>
      <c r="V26" s="118">
        <f ca="1">IFERROR(INDEX(A$2:A$175,MATCH(U26,B$2:B$175,0)),1000)</f>
        <v>1000</v>
      </c>
    </row>
    <row r="27" spans="1:22" s="53" customFormat="1">
      <c r="A27" s="78">
        <f t="shared" si="0"/>
        <v>26</v>
      </c>
      <c r="B27" s="318">
        <v>423</v>
      </c>
      <c r="C27" s="313" t="s">
        <v>148</v>
      </c>
      <c r="D27" s="303" t="s">
        <v>549</v>
      </c>
      <c r="E27" s="304" t="s">
        <v>19</v>
      </c>
      <c r="F27" s="314">
        <v>37487</v>
      </c>
      <c r="G27" s="305" t="s">
        <v>15</v>
      </c>
      <c r="H27" s="66" t="str">
        <f t="shared" si="1"/>
        <v>BF2</v>
      </c>
      <c r="I27" s="52"/>
      <c r="J27" s="116" t="s">
        <v>8</v>
      </c>
      <c r="K27" s="117">
        <f t="array" aca="1" ref="K27" ca="1">IFERROR(INDEX(B$2:B$175,SMALL(IF((E$2:E$175=J$22),ROW(INDIRECT("1:"&amp;ROWS(B$2:B$175)))),ROWS($24:27))),"")</f>
        <v>140</v>
      </c>
      <c r="L27" s="118">
        <f ca="1">IFERROR(INDEX(A$2:A$175,MATCH(K27,B$2:B$175,0)),1000)</f>
        <v>23</v>
      </c>
      <c r="M27" s="119" t="s">
        <v>8</v>
      </c>
      <c r="N27" s="115" t="str">
        <f t="array" aca="1" ref="N27" ca="1">IFERROR(INDEX(B$2:B$175,SMALL(IF((E$2:E$175=J$24),ROW(INDIRECT("1:"&amp;ROWS(B$2:B$175)))),ROWS($24:32))),"")</f>
        <v/>
      </c>
      <c r="O27" s="118">
        <f ca="1">IFERROR(INDEX(A$2:A$175,MATCH(N27,B$2:B$175,0)),1000)</f>
        <v>1000</v>
      </c>
      <c r="P27" s="104"/>
      <c r="Q27" s="116" t="s">
        <v>8</v>
      </c>
      <c r="R27" s="117" t="str">
        <f t="array" aca="1" ref="R27" ca="1">IFERROR(INDEX(B$2:B$175,SMALL(IF((E$2:E$175=Q$24),ROW(INDIRECT("1:"&amp;ROWS(B$2:$B178)))),ROWS($24:27))),"")</f>
        <v/>
      </c>
      <c r="S27" s="118">
        <f ca="1">IFERROR(INDEX(A$2:A$175,MATCH(R27,B$2:B$175,0)),1000)</f>
        <v>1000</v>
      </c>
      <c r="T27" s="119" t="s">
        <v>8</v>
      </c>
      <c r="U27" s="112" t="str">
        <f t="array" aca="1" ref="U27" ca="1">IFERROR(INDEX(B$2:B$175,SMALL(IF((E$2:E$175=Q$22),ROW(INDIRECT("1:"&amp;ROWS(B$2:B$175)))),ROWS($24:32))),"")</f>
        <v/>
      </c>
      <c r="V27" s="118">
        <f ca="1">IFERROR(INDEX(A$2:A$175,MATCH(U27,B$2:B$175,0)),1000)</f>
        <v>1000</v>
      </c>
    </row>
    <row r="28" spans="1:22" s="53" customFormat="1" ht="16.5" thickBot="1">
      <c r="A28" s="78" t="str">
        <f t="shared" si="0"/>
        <v/>
      </c>
      <c r="B28" s="163"/>
      <c r="C28" s="41" t="str">
        <f t="shared" ref="C28:C30" si="2">IF(B28="","",INDEX(NOM,MATCH($B28,Dossard,0)))</f>
        <v/>
      </c>
      <c r="D28" s="67" t="str">
        <f t="shared" ref="D28:D30" si="3">IF(B28="","",INDEX(PRENOM,MATCH($B28,Dossard,0)))</f>
        <v/>
      </c>
      <c r="E28" s="42" t="str">
        <f t="shared" ref="E28:E30" si="4">IF(B28="","",INDEX(Classe,MATCH($B28,Dossard,0)))</f>
        <v/>
      </c>
      <c r="F28" s="65" t="str">
        <f t="shared" ref="F28:F30" si="5">IF(B28="","",INDEX(Catégorie,MATCH($B28,Dossard,0)))</f>
        <v/>
      </c>
      <c r="G28" s="66" t="str">
        <f t="shared" ref="G28:G30" si="6">IF(B28="","",INDEX(Sexe,MATCH($B28,Dossard,0)))</f>
        <v/>
      </c>
      <c r="H28" s="66" t="str">
        <f t="shared" si="1"/>
        <v/>
      </c>
      <c r="I28" s="52"/>
      <c r="J28" s="120" t="s">
        <v>9</v>
      </c>
      <c r="K28" s="121" t="str">
        <f t="array" aca="1" ref="K28" ca="1">IFERROR(INDEX(B$2:B$175,SMALL(IF((E$2:E$175=J$22),ROW(INDIRECT("1:"&amp;ROWS(B$2:B$175)))),ROWS($24:28))),"")</f>
        <v/>
      </c>
      <c r="L28" s="122">
        <f ca="1">IFERROR(INDEX(A$2:A$175,MATCH(K28,B$2:B$175,0)),1000)</f>
        <v>1000</v>
      </c>
      <c r="M28" s="123" t="s">
        <v>9</v>
      </c>
      <c r="N28" s="115" t="str">
        <f t="array" aca="1" ref="N28" ca="1">IFERROR(INDEX(B$2:B$175,SMALL(IF((E$2:E$175=J$24),ROW(INDIRECT("1:"&amp;ROWS(B$2:B$175)))),ROWS($24:33))),"")</f>
        <v/>
      </c>
      <c r="O28" s="122">
        <f ca="1">IFERROR(INDEX(A$2:A$175,MATCH(N28,B$2:B$175,0)),1000)</f>
        <v>1000</v>
      </c>
      <c r="P28" s="104"/>
      <c r="Q28" s="120" t="s">
        <v>9</v>
      </c>
      <c r="R28" s="121" t="str">
        <f t="array" aca="1" ref="R28" ca="1">IFERROR(INDEX(B$2:B$175,SMALL(IF((E$2:E$175=Q$24),ROW(INDIRECT("1:"&amp;ROWS(B$2:$B179)))),ROWS($24:28))),"")</f>
        <v/>
      </c>
      <c r="S28" s="122">
        <f ca="1">IFERROR(INDEX(A$2:A$175,MATCH(R28,B$2:B$175,0)),1000)</f>
        <v>1000</v>
      </c>
      <c r="T28" s="123" t="s">
        <v>9</v>
      </c>
      <c r="U28" s="112" t="str">
        <f t="array" aca="1" ref="U28" ca="1">IFERROR(INDEX(B$2:B$175,SMALL(IF((E$2:E$175=Q$22),ROW(INDIRECT("1:"&amp;ROWS(B$2:B$175)))),ROWS($24:33))),"")</f>
        <v/>
      </c>
      <c r="V28" s="122">
        <f ca="1">IFERROR(INDEX(A$2:A$175,MATCH(U28,B$2:B$175,0)),1000)</f>
        <v>1000</v>
      </c>
    </row>
    <row r="29" spans="1:22" s="53" customFormat="1" ht="16.5" thickBot="1">
      <c r="A29" s="78" t="str">
        <f t="shared" si="0"/>
        <v/>
      </c>
      <c r="B29" s="163"/>
      <c r="C29" s="41" t="str">
        <f t="shared" si="2"/>
        <v/>
      </c>
      <c r="D29" s="67" t="str">
        <f t="shared" si="3"/>
        <v/>
      </c>
      <c r="E29" s="42" t="str">
        <f t="shared" si="4"/>
        <v/>
      </c>
      <c r="F29" s="65" t="str">
        <f t="shared" si="5"/>
        <v/>
      </c>
      <c r="G29" s="66" t="str">
        <f t="shared" si="6"/>
        <v/>
      </c>
      <c r="H29" s="66" t="str">
        <f t="shared" si="1"/>
        <v/>
      </c>
      <c r="I29" s="52"/>
      <c r="J29" s="354" t="s">
        <v>10</v>
      </c>
      <c r="K29" s="355"/>
      <c r="L29" s="108">
        <f ca="1">SUM(L24:L28)</f>
        <v>1046</v>
      </c>
      <c r="M29" s="106" t="s">
        <v>10</v>
      </c>
      <c r="N29" s="107"/>
      <c r="O29" s="108">
        <f ca="1">SUM(O24:O28)</f>
        <v>5000</v>
      </c>
      <c r="P29" s="104"/>
      <c r="Q29" s="354" t="s">
        <v>10</v>
      </c>
      <c r="R29" s="356"/>
      <c r="S29" s="125">
        <f ca="1">SUM(S24:S28)</f>
        <v>5000</v>
      </c>
      <c r="T29" s="354" t="s">
        <v>10</v>
      </c>
      <c r="U29" s="356"/>
      <c r="V29" s="125">
        <f ca="1">SUM(V24:V28)</f>
        <v>5000</v>
      </c>
    </row>
    <row r="30" spans="1:22" s="53" customFormat="1">
      <c r="A30" s="78" t="str">
        <f t="shared" si="0"/>
        <v/>
      </c>
      <c r="B30" s="163"/>
      <c r="C30" s="41" t="str">
        <f t="shared" si="2"/>
        <v/>
      </c>
      <c r="D30" s="67" t="str">
        <f t="shared" si="3"/>
        <v/>
      </c>
      <c r="E30" s="42" t="str">
        <f t="shared" si="4"/>
        <v/>
      </c>
      <c r="F30" s="65" t="str">
        <f t="shared" si="5"/>
        <v/>
      </c>
      <c r="G30" s="66" t="str">
        <f t="shared" si="6"/>
        <v/>
      </c>
      <c r="H30" s="66" t="str">
        <f t="shared" si="1"/>
        <v/>
      </c>
      <c r="I30" s="52"/>
      <c r="J30" s="83"/>
      <c r="K30" s="83"/>
      <c r="L30" s="83"/>
      <c r="M30" s="83"/>
      <c r="N30" s="83"/>
      <c r="O30" s="83"/>
      <c r="P30" s="83"/>
      <c r="Q30" s="50"/>
      <c r="R30" s="1"/>
      <c r="S30" s="50"/>
      <c r="T30" s="50"/>
      <c r="U30" s="50"/>
      <c r="V30" s="50"/>
    </row>
    <row r="31" spans="1:22">
      <c r="A31" s="172" t="str">
        <f t="shared" ref="A31:A36" si="7">IF(B31="","",ROW()-1)</f>
        <v/>
      </c>
      <c r="B31" s="164"/>
      <c r="C31" s="173" t="str">
        <f t="shared" ref="C31:C41" si="8">IF(B31="","",INDEX(NOM,MATCH($B31,Dossard,0)))</f>
        <v/>
      </c>
      <c r="D31" s="167" t="str">
        <f t="shared" ref="D31:D41" si="9">IF(B31="","",INDEX(PRENOM,MATCH($B31,Dossard,0)))</f>
        <v/>
      </c>
      <c r="E31" s="168" t="str">
        <f t="shared" ref="E31:E41" si="10">IF(B31="","",INDEX(Classe,MATCH($B31,Dossard,0)))</f>
        <v/>
      </c>
      <c r="F31" s="169" t="str">
        <f t="shared" ref="F31:F41" si="11">IF(B31="","",INDEX(Catégorie,MATCH($B31,Dossard,0)))</f>
        <v/>
      </c>
      <c r="G31" s="170" t="str">
        <f t="shared" ref="G31:G41" si="12">IF(B31="","",INDEX(Sexe,MATCH($B31,Dossard,0)))</f>
        <v/>
      </c>
      <c r="H31" s="170" t="str">
        <f t="shared" ref="H31:H41" si="13">IF(B31="","",INDEX(Cat,MATCH($B31,Dossard,0)))</f>
        <v/>
      </c>
    </row>
    <row r="32" spans="1:22">
      <c r="A32" s="172" t="str">
        <f t="shared" si="7"/>
        <v/>
      </c>
      <c r="B32" s="164"/>
      <c r="C32" s="173" t="str">
        <f t="shared" si="8"/>
        <v/>
      </c>
      <c r="D32" s="167" t="str">
        <f t="shared" si="9"/>
        <v/>
      </c>
      <c r="E32" s="168" t="str">
        <f t="shared" si="10"/>
        <v/>
      </c>
      <c r="F32" s="169" t="str">
        <f t="shared" si="11"/>
        <v/>
      </c>
      <c r="G32" s="170" t="str">
        <f t="shared" si="12"/>
        <v/>
      </c>
      <c r="H32" s="170" t="str">
        <f t="shared" si="13"/>
        <v/>
      </c>
    </row>
    <row r="33" spans="1:8">
      <c r="A33" s="172" t="str">
        <f t="shared" si="7"/>
        <v/>
      </c>
      <c r="B33" s="164"/>
      <c r="C33" s="173" t="str">
        <f t="shared" si="8"/>
        <v/>
      </c>
      <c r="D33" s="167" t="str">
        <f t="shared" si="9"/>
        <v/>
      </c>
      <c r="E33" s="168" t="str">
        <f t="shared" si="10"/>
        <v/>
      </c>
      <c r="F33" s="169" t="str">
        <f t="shared" si="11"/>
        <v/>
      </c>
      <c r="G33" s="170" t="str">
        <f t="shared" si="12"/>
        <v/>
      </c>
      <c r="H33" s="170" t="str">
        <f t="shared" si="13"/>
        <v/>
      </c>
    </row>
    <row r="34" spans="1:8">
      <c r="A34" s="172" t="str">
        <f t="shared" si="7"/>
        <v/>
      </c>
      <c r="B34" s="164"/>
      <c r="C34" s="173" t="str">
        <f t="shared" si="8"/>
        <v/>
      </c>
      <c r="D34" s="167" t="str">
        <f t="shared" si="9"/>
        <v/>
      </c>
      <c r="E34" s="168" t="str">
        <f t="shared" si="10"/>
        <v/>
      </c>
      <c r="F34" s="169" t="str">
        <f t="shared" si="11"/>
        <v/>
      </c>
      <c r="G34" s="170" t="str">
        <f t="shared" si="12"/>
        <v/>
      </c>
      <c r="H34" s="170" t="str">
        <f t="shared" si="13"/>
        <v/>
      </c>
    </row>
    <row r="35" spans="1:8">
      <c r="A35" s="172" t="str">
        <f t="shared" si="7"/>
        <v/>
      </c>
      <c r="B35" s="164"/>
      <c r="C35" s="173" t="str">
        <f t="shared" si="8"/>
        <v/>
      </c>
      <c r="D35" s="167" t="str">
        <f t="shared" si="9"/>
        <v/>
      </c>
      <c r="E35" s="168" t="str">
        <f t="shared" si="10"/>
        <v/>
      </c>
      <c r="F35" s="169" t="str">
        <f t="shared" si="11"/>
        <v/>
      </c>
      <c r="G35" s="170" t="str">
        <f t="shared" si="12"/>
        <v/>
      </c>
      <c r="H35" s="170" t="str">
        <f t="shared" si="13"/>
        <v/>
      </c>
    </row>
    <row r="36" spans="1:8">
      <c r="A36" s="172" t="str">
        <f t="shared" si="7"/>
        <v/>
      </c>
      <c r="B36" s="164"/>
      <c r="C36" s="173" t="str">
        <f t="shared" si="8"/>
        <v/>
      </c>
      <c r="D36" s="167" t="str">
        <f t="shared" si="9"/>
        <v/>
      </c>
      <c r="E36" s="168" t="str">
        <f t="shared" si="10"/>
        <v/>
      </c>
      <c r="F36" s="169" t="str">
        <f t="shared" si="11"/>
        <v/>
      </c>
      <c r="G36" s="170" t="str">
        <f t="shared" si="12"/>
        <v/>
      </c>
      <c r="H36" s="170" t="str">
        <f t="shared" si="13"/>
        <v/>
      </c>
    </row>
    <row r="37" spans="1:8">
      <c r="A37" s="172" t="str">
        <f t="shared" ref="A37:A38" si="14">IF(B37="","",ROW()-1)</f>
        <v/>
      </c>
      <c r="B37" s="164"/>
      <c r="C37" s="173" t="str">
        <f t="shared" si="8"/>
        <v/>
      </c>
      <c r="D37" s="167" t="str">
        <f t="shared" si="9"/>
        <v/>
      </c>
      <c r="E37" s="168" t="str">
        <f t="shared" si="10"/>
        <v/>
      </c>
      <c r="F37" s="169" t="str">
        <f t="shared" si="11"/>
        <v/>
      </c>
      <c r="G37" s="170" t="str">
        <f t="shared" si="12"/>
        <v/>
      </c>
      <c r="H37" s="170" t="str">
        <f t="shared" si="13"/>
        <v/>
      </c>
    </row>
    <row r="38" spans="1:8">
      <c r="A38" s="172" t="str">
        <f t="shared" si="14"/>
        <v/>
      </c>
      <c r="B38" s="164"/>
      <c r="C38" s="173" t="str">
        <f t="shared" si="8"/>
        <v/>
      </c>
      <c r="D38" s="167" t="str">
        <f t="shared" si="9"/>
        <v/>
      </c>
      <c r="E38" s="168" t="str">
        <f t="shared" si="10"/>
        <v/>
      </c>
      <c r="F38" s="169" t="str">
        <f t="shared" si="11"/>
        <v/>
      </c>
      <c r="G38" s="170" t="str">
        <f t="shared" si="12"/>
        <v/>
      </c>
      <c r="H38" s="170" t="str">
        <f t="shared" si="13"/>
        <v/>
      </c>
    </row>
    <row r="39" spans="1:8">
      <c r="A39" s="172" t="str">
        <f t="shared" ref="A39:A54" si="15">IF(B39="","",ROW()-1)</f>
        <v/>
      </c>
      <c r="B39" s="164"/>
      <c r="C39" s="173" t="str">
        <f t="shared" si="8"/>
        <v/>
      </c>
      <c r="D39" s="167" t="str">
        <f t="shared" si="9"/>
        <v/>
      </c>
      <c r="E39" s="168" t="str">
        <f t="shared" si="10"/>
        <v/>
      </c>
      <c r="F39" s="169" t="str">
        <f t="shared" si="11"/>
        <v/>
      </c>
      <c r="G39" s="170" t="str">
        <f t="shared" si="12"/>
        <v/>
      </c>
      <c r="H39" s="170" t="str">
        <f t="shared" si="13"/>
        <v/>
      </c>
    </row>
    <row r="40" spans="1:8">
      <c r="A40" s="172" t="str">
        <f t="shared" si="15"/>
        <v/>
      </c>
      <c r="B40" s="164"/>
      <c r="C40" s="173" t="str">
        <f t="shared" si="8"/>
        <v/>
      </c>
      <c r="D40" s="167" t="str">
        <f t="shared" si="9"/>
        <v/>
      </c>
      <c r="E40" s="168" t="str">
        <f t="shared" si="10"/>
        <v/>
      </c>
      <c r="F40" s="169" t="str">
        <f t="shared" si="11"/>
        <v/>
      </c>
      <c r="G40" s="170" t="str">
        <f t="shared" si="12"/>
        <v/>
      </c>
      <c r="H40" s="170" t="str">
        <f t="shared" si="13"/>
        <v/>
      </c>
    </row>
    <row r="41" spans="1:8">
      <c r="A41" s="172" t="str">
        <f t="shared" si="15"/>
        <v/>
      </c>
      <c r="B41" s="164"/>
      <c r="C41" s="173" t="str">
        <f t="shared" si="8"/>
        <v/>
      </c>
      <c r="D41" s="167" t="str">
        <f t="shared" si="9"/>
        <v/>
      </c>
      <c r="E41" s="168" t="str">
        <f t="shared" si="10"/>
        <v/>
      </c>
      <c r="F41" s="169" t="str">
        <f t="shared" si="11"/>
        <v/>
      </c>
      <c r="G41" s="170" t="str">
        <f t="shared" si="12"/>
        <v/>
      </c>
      <c r="H41" s="170" t="str">
        <f t="shared" si="13"/>
        <v/>
      </c>
    </row>
    <row r="42" spans="1:8">
      <c r="A42" s="309" t="str">
        <f t="shared" si="15"/>
        <v/>
      </c>
      <c r="B42" s="291"/>
      <c r="C42" s="310" t="str">
        <f t="shared" ref="C42:C54" si="16">IF(B42="","",INDEX(NOM,MATCH($B42,Dossard,0)))</f>
        <v/>
      </c>
      <c r="D42" s="293" t="str">
        <f t="shared" ref="D42:D54" si="17">IF(B42="","",INDEX(PRENOM,MATCH($B42,Dossard,0)))</f>
        <v/>
      </c>
      <c r="E42" s="294" t="str">
        <f t="shared" ref="E42:E54" si="18">IF(B42="","",INDEX(Classe,MATCH($B42,Dossard,0)))</f>
        <v/>
      </c>
      <c r="F42" s="311" t="str">
        <f t="shared" ref="F42:F54" si="19">IF(B42="","",INDEX(Catégorie,MATCH($B42,Dossard,0)))</f>
        <v/>
      </c>
      <c r="G42" s="296" t="str">
        <f t="shared" ref="G42:G54" si="20">IF(B42="","",INDEX(Sexe,MATCH($B42,Dossard,0)))</f>
        <v/>
      </c>
      <c r="H42" s="296" t="str">
        <f t="shared" ref="H42:H54" si="21">IF(B42="","",INDEX(Cat,MATCH($B42,Dossard,0)))</f>
        <v/>
      </c>
    </row>
    <row r="43" spans="1:8">
      <c r="A43" s="309" t="str">
        <f t="shared" si="15"/>
        <v/>
      </c>
      <c r="B43" s="291"/>
      <c r="C43" s="310" t="str">
        <f t="shared" si="16"/>
        <v/>
      </c>
      <c r="D43" s="293" t="str">
        <f t="shared" si="17"/>
        <v/>
      </c>
      <c r="E43" s="294" t="str">
        <f t="shared" si="18"/>
        <v/>
      </c>
      <c r="F43" s="311" t="str">
        <f t="shared" si="19"/>
        <v/>
      </c>
      <c r="G43" s="296" t="str">
        <f t="shared" si="20"/>
        <v/>
      </c>
      <c r="H43" s="296" t="str">
        <f t="shared" si="21"/>
        <v/>
      </c>
    </row>
    <row r="44" spans="1:8">
      <c r="A44" s="309" t="str">
        <f t="shared" si="15"/>
        <v/>
      </c>
      <c r="B44" s="291"/>
      <c r="C44" s="310" t="str">
        <f t="shared" si="16"/>
        <v/>
      </c>
      <c r="D44" s="293" t="str">
        <f t="shared" si="17"/>
        <v/>
      </c>
      <c r="E44" s="294" t="str">
        <f t="shared" si="18"/>
        <v/>
      </c>
      <c r="F44" s="311" t="str">
        <f t="shared" si="19"/>
        <v/>
      </c>
      <c r="G44" s="296" t="str">
        <f t="shared" si="20"/>
        <v/>
      </c>
      <c r="H44" s="296" t="str">
        <f t="shared" si="21"/>
        <v/>
      </c>
    </row>
    <row r="45" spans="1:8">
      <c r="A45" s="309" t="str">
        <f t="shared" si="15"/>
        <v/>
      </c>
      <c r="B45" s="291"/>
      <c r="C45" s="310" t="str">
        <f t="shared" si="16"/>
        <v/>
      </c>
      <c r="D45" s="293" t="str">
        <f t="shared" si="17"/>
        <v/>
      </c>
      <c r="E45" s="294" t="str">
        <f t="shared" si="18"/>
        <v/>
      </c>
      <c r="F45" s="311" t="str">
        <f t="shared" si="19"/>
        <v/>
      </c>
      <c r="G45" s="296" t="str">
        <f t="shared" si="20"/>
        <v/>
      </c>
      <c r="H45" s="296" t="str">
        <f t="shared" si="21"/>
        <v/>
      </c>
    </row>
    <row r="46" spans="1:8">
      <c r="A46" s="309" t="str">
        <f t="shared" si="15"/>
        <v/>
      </c>
      <c r="B46" s="291"/>
      <c r="C46" s="310" t="str">
        <f t="shared" si="16"/>
        <v/>
      </c>
      <c r="D46" s="293" t="str">
        <f t="shared" si="17"/>
        <v/>
      </c>
      <c r="E46" s="294" t="str">
        <f t="shared" si="18"/>
        <v/>
      </c>
      <c r="F46" s="311" t="str">
        <f t="shared" si="19"/>
        <v/>
      </c>
      <c r="G46" s="296" t="str">
        <f t="shared" si="20"/>
        <v/>
      </c>
      <c r="H46" s="296" t="str">
        <f t="shared" si="21"/>
        <v/>
      </c>
    </row>
    <row r="47" spans="1:8">
      <c r="A47" s="309" t="str">
        <f t="shared" si="15"/>
        <v/>
      </c>
      <c r="B47" s="291"/>
      <c r="C47" s="310" t="str">
        <f t="shared" si="16"/>
        <v/>
      </c>
      <c r="D47" s="293" t="str">
        <f t="shared" si="17"/>
        <v/>
      </c>
      <c r="E47" s="294" t="str">
        <f t="shared" si="18"/>
        <v/>
      </c>
      <c r="F47" s="311" t="str">
        <f t="shared" si="19"/>
        <v/>
      </c>
      <c r="G47" s="296" t="str">
        <f t="shared" si="20"/>
        <v/>
      </c>
      <c r="H47" s="296" t="str">
        <f t="shared" si="21"/>
        <v/>
      </c>
    </row>
    <row r="48" spans="1:8">
      <c r="A48" s="309" t="str">
        <f t="shared" si="15"/>
        <v/>
      </c>
      <c r="B48" s="291"/>
      <c r="C48" s="310" t="str">
        <f t="shared" si="16"/>
        <v/>
      </c>
      <c r="D48" s="293" t="str">
        <f t="shared" si="17"/>
        <v/>
      </c>
      <c r="E48" s="294" t="str">
        <f t="shared" si="18"/>
        <v/>
      </c>
      <c r="F48" s="311" t="str">
        <f t="shared" si="19"/>
        <v/>
      </c>
      <c r="G48" s="296" t="str">
        <f t="shared" si="20"/>
        <v/>
      </c>
      <c r="H48" s="296" t="str">
        <f t="shared" si="21"/>
        <v/>
      </c>
    </row>
    <row r="49" spans="1:8">
      <c r="A49" s="309" t="str">
        <f t="shared" si="15"/>
        <v/>
      </c>
      <c r="B49" s="291"/>
      <c r="C49" s="310" t="str">
        <f t="shared" si="16"/>
        <v/>
      </c>
      <c r="D49" s="293" t="str">
        <f t="shared" si="17"/>
        <v/>
      </c>
      <c r="E49" s="294" t="str">
        <f t="shared" si="18"/>
        <v/>
      </c>
      <c r="F49" s="311" t="str">
        <f t="shared" si="19"/>
        <v/>
      </c>
      <c r="G49" s="296" t="str">
        <f t="shared" si="20"/>
        <v/>
      </c>
      <c r="H49" s="296" t="str">
        <f t="shared" si="21"/>
        <v/>
      </c>
    </row>
    <row r="50" spans="1:8">
      <c r="A50" s="309" t="str">
        <f t="shared" si="15"/>
        <v/>
      </c>
      <c r="B50" s="291"/>
      <c r="C50" s="310" t="str">
        <f t="shared" si="16"/>
        <v/>
      </c>
      <c r="D50" s="293" t="str">
        <f t="shared" si="17"/>
        <v/>
      </c>
      <c r="E50" s="294" t="str">
        <f t="shared" si="18"/>
        <v/>
      </c>
      <c r="F50" s="311" t="str">
        <f t="shared" si="19"/>
        <v/>
      </c>
      <c r="G50" s="296" t="str">
        <f t="shared" si="20"/>
        <v/>
      </c>
      <c r="H50" s="296" t="str">
        <f t="shared" si="21"/>
        <v/>
      </c>
    </row>
    <row r="51" spans="1:8">
      <c r="A51" s="309" t="str">
        <f t="shared" si="15"/>
        <v/>
      </c>
      <c r="B51" s="291"/>
      <c r="C51" s="310" t="str">
        <f t="shared" si="16"/>
        <v/>
      </c>
      <c r="D51" s="293" t="str">
        <f t="shared" si="17"/>
        <v/>
      </c>
      <c r="E51" s="294" t="str">
        <f t="shared" si="18"/>
        <v/>
      </c>
      <c r="F51" s="311" t="str">
        <f t="shared" si="19"/>
        <v/>
      </c>
      <c r="G51" s="296" t="str">
        <f t="shared" si="20"/>
        <v/>
      </c>
      <c r="H51" s="296" t="str">
        <f t="shared" si="21"/>
        <v/>
      </c>
    </row>
    <row r="52" spans="1:8">
      <c r="A52" s="309" t="str">
        <f t="shared" si="15"/>
        <v/>
      </c>
      <c r="B52" s="291"/>
      <c r="C52" s="310" t="str">
        <f t="shared" si="16"/>
        <v/>
      </c>
      <c r="D52" s="293" t="str">
        <f t="shared" si="17"/>
        <v/>
      </c>
      <c r="E52" s="294" t="str">
        <f t="shared" si="18"/>
        <v/>
      </c>
      <c r="F52" s="311" t="str">
        <f t="shared" si="19"/>
        <v/>
      </c>
      <c r="G52" s="296" t="str">
        <f t="shared" si="20"/>
        <v/>
      </c>
      <c r="H52" s="296" t="str">
        <f t="shared" si="21"/>
        <v/>
      </c>
    </row>
    <row r="53" spans="1:8">
      <c r="A53" s="309" t="str">
        <f t="shared" si="15"/>
        <v/>
      </c>
      <c r="B53" s="291"/>
      <c r="C53" s="310" t="str">
        <f t="shared" si="16"/>
        <v/>
      </c>
      <c r="D53" s="293" t="str">
        <f t="shared" si="17"/>
        <v/>
      </c>
      <c r="E53" s="294" t="str">
        <f t="shared" si="18"/>
        <v/>
      </c>
      <c r="F53" s="311" t="str">
        <f t="shared" si="19"/>
        <v/>
      </c>
      <c r="G53" s="296" t="str">
        <f t="shared" si="20"/>
        <v/>
      </c>
      <c r="H53" s="296" t="str">
        <f t="shared" si="21"/>
        <v/>
      </c>
    </row>
    <row r="54" spans="1:8">
      <c r="A54" s="309" t="str">
        <f t="shared" si="15"/>
        <v/>
      </c>
      <c r="B54" s="291"/>
      <c r="C54" s="310" t="str">
        <f t="shared" si="16"/>
        <v/>
      </c>
      <c r="D54" s="293" t="str">
        <f t="shared" si="17"/>
        <v/>
      </c>
      <c r="E54" s="294" t="str">
        <f t="shared" si="18"/>
        <v/>
      </c>
      <c r="F54" s="311" t="str">
        <f t="shared" si="19"/>
        <v/>
      </c>
      <c r="G54" s="296" t="str">
        <f t="shared" si="20"/>
        <v/>
      </c>
      <c r="H54" s="296" t="str">
        <f t="shared" si="21"/>
        <v/>
      </c>
    </row>
  </sheetData>
  <mergeCells count="9">
    <mergeCell ref="J9:K9"/>
    <mergeCell ref="Q9:R9"/>
    <mergeCell ref="T9:U9"/>
    <mergeCell ref="J19:K19"/>
    <mergeCell ref="J29:K29"/>
    <mergeCell ref="Q29:R29"/>
    <mergeCell ref="Q19:R19"/>
    <mergeCell ref="T19:U19"/>
    <mergeCell ref="T29:U29"/>
  </mergeCells>
  <conditionalFormatting sqref="B1:B1048576">
    <cfRule type="duplicateValues" dxfId="54" priority="2"/>
  </conditionalFormatting>
  <conditionalFormatting sqref="B2:B27">
    <cfRule type="duplicateValues" dxfId="53" priority="1"/>
  </conditionalFormatting>
  <printOptions horizontalCentered="1"/>
  <pageMargins left="0.11811023622047245" right="0.31496062992125984" top="0.94488188976377963" bottom="0.74803149606299213" header="0.31496062992125984" footer="0.31496062992125984"/>
  <pageSetup orientation="portrait" horizontalDpi="4294967294" r:id="rId1"/>
  <headerFooter alignWithMargins="0">
    <oddHeader xml:space="preserve">&amp;C&amp;"Arial,Gras"&amp;16CROSS DU DISTRICT ITI
BF2
&amp;R
</oddHeader>
  </headerFooter>
  <legacyDrawing r:id="rId2"/>
  <oleObjects>
    <oleObject progId="MSPhotoEd.3" shapeId="16385" r:id="rId3"/>
    <oleObject progId="MSPhotoEd.3" shapeId="16386" r:id="rId4"/>
    <oleObject progId="MSPhotoEd.3" shapeId="16387" r:id="rId5"/>
    <oleObject progId="MSPhotoEd.3" shapeId="16388" r:id="rId6"/>
  </oleObjects>
  <tableParts count="1"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 codeName="Feuil14"/>
  <dimension ref="A1:W72"/>
  <sheetViews>
    <sheetView topLeftCell="A13" workbookViewId="0">
      <selection activeCell="K11" sqref="K11:K12"/>
    </sheetView>
  </sheetViews>
  <sheetFormatPr baseColWidth="10" defaultColWidth="11.42578125" defaultRowHeight="15.75"/>
  <cols>
    <col min="1" max="1" width="7.85546875" style="87" customWidth="1"/>
    <col min="2" max="2" width="10.140625" style="171" customWidth="1"/>
    <col min="3" max="3" width="24.5703125" style="72" customWidth="1"/>
    <col min="4" max="4" width="15.140625" style="73" customWidth="1"/>
    <col min="5" max="5" width="15.28515625" style="74" customWidth="1"/>
    <col min="6" max="6" width="13.5703125" style="76" customWidth="1"/>
    <col min="7" max="7" width="7" style="76" customWidth="1"/>
    <col min="8" max="8" width="6.7109375" style="76" customWidth="1"/>
    <col min="9" max="9" width="1" style="70" customWidth="1"/>
    <col min="10" max="10" width="10.28515625" style="50" customWidth="1"/>
    <col min="11" max="11" width="9.7109375" style="50" customWidth="1"/>
    <col min="12" max="12" width="5.7109375" style="50" bestFit="1" customWidth="1"/>
    <col min="13" max="13" width="8.7109375" style="50" customWidth="1"/>
    <col min="14" max="14" width="9.28515625" style="50" customWidth="1"/>
    <col min="15" max="15" width="5.7109375" style="50" bestFit="1" customWidth="1"/>
    <col min="16" max="16" width="1.28515625" style="50" customWidth="1"/>
    <col min="17" max="17" width="9.28515625" style="50" customWidth="1"/>
    <col min="18" max="18" width="9.42578125" style="50" customWidth="1"/>
    <col min="19" max="19" width="5.7109375" style="50" bestFit="1" customWidth="1"/>
    <col min="20" max="20" width="8.85546875" style="50" customWidth="1"/>
    <col min="21" max="21" width="9.42578125" style="50" customWidth="1"/>
    <col min="22" max="22" width="5.7109375" style="50" bestFit="1" customWidth="1"/>
    <col min="23" max="23" width="11.42578125" style="71" hidden="1" customWidth="1"/>
    <col min="24" max="16384" width="11.42578125" style="71"/>
  </cols>
  <sheetData>
    <row r="1" spans="1:22" s="4" customFormat="1" ht="24.75" customHeight="1" thickBot="1">
      <c r="A1" s="177" t="s">
        <v>13</v>
      </c>
      <c r="B1" s="15" t="s">
        <v>2</v>
      </c>
      <c r="C1" s="2" t="s">
        <v>0</v>
      </c>
      <c r="D1" s="3" t="s">
        <v>1</v>
      </c>
      <c r="E1" s="3" t="s">
        <v>97</v>
      </c>
      <c r="F1" s="14" t="s">
        <v>11</v>
      </c>
      <c r="G1" s="14" t="s">
        <v>17</v>
      </c>
      <c r="H1" s="14" t="s">
        <v>18</v>
      </c>
      <c r="I1" s="12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</row>
    <row r="2" spans="1:22" s="53" customFormat="1" ht="16.5" thickBot="1">
      <c r="A2" s="78">
        <f t="shared" ref="A2:A48" si="0">IF(B2="","",ROW()-1)</f>
        <v>1</v>
      </c>
      <c r="B2" s="357">
        <v>240</v>
      </c>
      <c r="C2" s="357" t="s">
        <v>159</v>
      </c>
      <c r="D2" s="357" t="s">
        <v>306</v>
      </c>
      <c r="E2" s="357" t="s">
        <v>37</v>
      </c>
      <c r="F2" s="357">
        <v>37313</v>
      </c>
      <c r="G2" s="357" t="s">
        <v>118</v>
      </c>
      <c r="H2" s="66" t="str">
        <f t="shared" ref="H2:H48" si="1">IF(B2="","",INDEX(Cat,MATCH($B2,Dossard,0)))</f>
        <v>BG2</v>
      </c>
      <c r="I2" s="52"/>
      <c r="J2" s="103" t="str">
        <f>'Données '!R2</f>
        <v>PAEA</v>
      </c>
      <c r="K2" s="104"/>
      <c r="L2" s="105"/>
      <c r="M2" s="104"/>
      <c r="N2" s="104"/>
      <c r="O2" s="104"/>
      <c r="P2" s="104"/>
      <c r="Q2" s="103" t="str">
        <f>'Données '!R3</f>
        <v>PAPARA</v>
      </c>
      <c r="R2" s="105"/>
      <c r="S2" s="104"/>
      <c r="T2" s="104"/>
      <c r="U2" s="104"/>
      <c r="V2" s="104"/>
    </row>
    <row r="3" spans="1:22" s="53" customFormat="1" ht="16.5" thickBot="1">
      <c r="A3" s="78">
        <f t="shared" si="0"/>
        <v>2</v>
      </c>
      <c r="B3" s="357">
        <v>242</v>
      </c>
      <c r="C3" s="357" t="s">
        <v>46</v>
      </c>
      <c r="D3" s="357" t="s">
        <v>309</v>
      </c>
      <c r="E3" s="357" t="s">
        <v>37</v>
      </c>
      <c r="F3" s="357">
        <v>37441</v>
      </c>
      <c r="G3" s="357" t="s">
        <v>118</v>
      </c>
      <c r="H3" s="66" t="str">
        <f t="shared" si="1"/>
        <v>BG2</v>
      </c>
      <c r="I3" s="52"/>
      <c r="J3" s="98" t="s">
        <v>3</v>
      </c>
      <c r="K3" s="99" t="s">
        <v>111</v>
      </c>
      <c r="L3" s="100" t="s">
        <v>4</v>
      </c>
      <c r="M3" s="101" t="s">
        <v>14</v>
      </c>
      <c r="N3" s="99" t="s">
        <v>104</v>
      </c>
      <c r="O3" s="100" t="s">
        <v>4</v>
      </c>
      <c r="P3" s="102"/>
      <c r="Q3" s="98" t="s">
        <v>3</v>
      </c>
      <c r="R3" s="99" t="s">
        <v>104</v>
      </c>
      <c r="S3" s="100" t="s">
        <v>4</v>
      </c>
      <c r="T3" s="101" t="s">
        <v>14</v>
      </c>
      <c r="U3" s="99" t="s">
        <v>104</v>
      </c>
      <c r="V3" s="100" t="s">
        <v>4</v>
      </c>
    </row>
    <row r="4" spans="1:22" s="53" customFormat="1">
      <c r="A4" s="78">
        <f t="shared" si="0"/>
        <v>3</v>
      </c>
      <c r="B4" s="357">
        <v>241</v>
      </c>
      <c r="C4" s="357" t="s">
        <v>307</v>
      </c>
      <c r="D4" s="357" t="s">
        <v>308</v>
      </c>
      <c r="E4" s="357" t="s">
        <v>37</v>
      </c>
      <c r="F4" s="357">
        <v>37552</v>
      </c>
      <c r="G4" s="357" t="s">
        <v>118</v>
      </c>
      <c r="H4" s="66" t="str">
        <f t="shared" si="1"/>
        <v>BG2</v>
      </c>
      <c r="I4" s="52"/>
      <c r="J4" s="111" t="s">
        <v>5</v>
      </c>
      <c r="K4" s="112">
        <f t="array" aca="1" ref="K4" ca="1">IFERROR(INDEX(B$2:B$175,SMALL(IF((E$2:E$175=J$2),ROW(INDIRECT("1:"&amp;ROWS(B$2:B$175)))),ROWS($4:4))),"")</f>
        <v>514</v>
      </c>
      <c r="L4" s="113">
        <f ca="1">IFERROR(INDEX(A$2:A$175,MATCH(K4,B$2:B$175,0)),1000)</f>
        <v>9</v>
      </c>
      <c r="M4" s="114" t="s">
        <v>5</v>
      </c>
      <c r="N4" s="115" t="str">
        <f t="array" aca="1" ref="N4" ca="1">IFERROR(INDEX(B$2:B$175,SMALL(IF((E$2:E$175=J$2),ROW(INDIRECT("1:"&amp;ROWS(B$2:B$175)))),ROWS($4:9))),"")</f>
        <v/>
      </c>
      <c r="O4" s="113">
        <f ca="1">IFERROR(INDEX(A$2:A$175,MATCH(N4,B$2:B$175,0)),1000)</f>
        <v>1000</v>
      </c>
      <c r="P4" s="110"/>
      <c r="Q4" s="111" t="s">
        <v>5</v>
      </c>
      <c r="R4" s="112">
        <f t="array" aca="1" ref="R4" ca="1">IFERROR(INDEX(B$2:B$177,SMALL(IF((E$2:E$177=Q$2),ROW(INDIRECT("1:"&amp;ROWS(B$2:B$175)))),ROWS($4:4))),"")</f>
        <v>443</v>
      </c>
      <c r="S4" s="113">
        <f ca="1">IFERROR(INDEX(A$2:A$177,MATCH(R4,B$2:B$177,0)),1000)</f>
        <v>6</v>
      </c>
      <c r="T4" s="114" t="s">
        <v>5</v>
      </c>
      <c r="U4" s="112">
        <f t="array" aca="1" ref="U4" ca="1">IFERROR(INDEX(B$2:B$175,SMALL(IF((E$2:E$175=Q$2),ROW(INDIRECT("1:"&amp;ROWS(B$2:B$175)))),ROWS($4:9))),"")</f>
        <v>438</v>
      </c>
      <c r="V4" s="113">
        <f ca="1">IFERROR(INDEX(A$2:A$177,MATCH(U4,B$2:B$177,0)),1000)</f>
        <v>30</v>
      </c>
    </row>
    <row r="5" spans="1:22" s="53" customFormat="1">
      <c r="A5" s="78">
        <f t="shared" si="0"/>
        <v>4</v>
      </c>
      <c r="B5" s="357">
        <v>339</v>
      </c>
      <c r="C5" s="357" t="s">
        <v>125</v>
      </c>
      <c r="D5" s="357" t="s">
        <v>443</v>
      </c>
      <c r="E5" s="357" t="s">
        <v>88</v>
      </c>
      <c r="F5" s="357">
        <v>37323</v>
      </c>
      <c r="G5" s="357" t="s">
        <v>118</v>
      </c>
      <c r="H5" s="66" t="str">
        <f t="shared" si="1"/>
        <v>BG2</v>
      </c>
      <c r="I5" s="52"/>
      <c r="J5" s="116" t="s">
        <v>6</v>
      </c>
      <c r="K5" s="117">
        <f t="array" aca="1" ref="K5" ca="1">IFERROR(INDEX(B$2:B$175,SMALL(IF((E$2:E$175=J$2),ROW(INDIRECT("1:"&amp;ROWS(B$2:B$175)))),ROWS($4:5))),"")</f>
        <v>515</v>
      </c>
      <c r="L5" s="118">
        <f ca="1">IFERROR(INDEX(A$2:A$175,MATCH(K5,B$2:B$175,0)),1000)</f>
        <v>14</v>
      </c>
      <c r="M5" s="119" t="s">
        <v>6</v>
      </c>
      <c r="N5" s="115" t="str">
        <f t="array" aca="1" ref="N5" ca="1">IFERROR(INDEX(B$2:B$175,SMALL(IF((E$2:E$175=J$2),ROW(INDIRECT("1:"&amp;ROWS(B$2:B$175)))),ROWS($4:10))),"")</f>
        <v/>
      </c>
      <c r="O5" s="118">
        <f ca="1">IFERROR(INDEX(A$2:A$175,MATCH(N5,B$2:B$175,0)),1000)</f>
        <v>1000</v>
      </c>
      <c r="P5" s="110"/>
      <c r="Q5" s="116" t="s">
        <v>6</v>
      </c>
      <c r="R5" s="112">
        <f t="array" aca="1" ref="R5" ca="1">IFERROR(INDEX(B$2:B$177,SMALL(IF((E$2:E$177=Q$2),ROW(INDIRECT("1:"&amp;ROWS(B$2:B$175)))),ROWS($4:5))),"")</f>
        <v>431</v>
      </c>
      <c r="S5" s="118">
        <f ca="1">IFERROR(INDEX(A$2:A$177,MATCH(R5,B$2:B$177,0)),1000)</f>
        <v>13</v>
      </c>
      <c r="T5" s="119" t="s">
        <v>6</v>
      </c>
      <c r="U5" s="112">
        <f t="array" aca="1" ref="U5" ca="1">IFERROR(INDEX(B$2:B$175,SMALL(IF((E$2:E$175=Q$2),ROW(INDIRECT("1:"&amp;ROWS(B$2:B$175)))),ROWS($4:10))),"")</f>
        <v>439</v>
      </c>
      <c r="V5" s="118">
        <f ca="1">IFERROR(INDEX(A$2:A$177,MATCH(U5,B$2:B$177,0)),1000)</f>
        <v>31</v>
      </c>
    </row>
    <row r="6" spans="1:22" s="53" customFormat="1">
      <c r="A6" s="78">
        <f t="shared" si="0"/>
        <v>5</v>
      </c>
      <c r="B6" s="357">
        <v>139</v>
      </c>
      <c r="C6" s="357" t="s">
        <v>744</v>
      </c>
      <c r="D6" s="357" t="s">
        <v>754</v>
      </c>
      <c r="E6" s="357" t="s">
        <v>36</v>
      </c>
      <c r="F6" s="357">
        <v>37350</v>
      </c>
      <c r="G6" s="357" t="s">
        <v>118</v>
      </c>
      <c r="H6" s="66" t="str">
        <f t="shared" si="1"/>
        <v>BG2</v>
      </c>
      <c r="I6" s="52"/>
      <c r="J6" s="116" t="s">
        <v>7</v>
      </c>
      <c r="K6" s="117">
        <f t="array" aca="1" ref="K6" ca="1">IFERROR(INDEX(B$2:B$175,SMALL(IF((E$2:E$175=J$2),ROW(INDIRECT("1:"&amp;ROWS(B$2:B$175)))),ROWS($4:6))),"")</f>
        <v>513</v>
      </c>
      <c r="L6" s="118">
        <f ca="1">IFERROR(INDEX(A$2:A$175,MATCH(K6,B$2:B$175,0)),1000)</f>
        <v>22</v>
      </c>
      <c r="M6" s="119" t="s">
        <v>7</v>
      </c>
      <c r="N6" s="115" t="str">
        <f t="array" aca="1" ref="N6" ca="1">IFERROR(INDEX(B$2:B$175,SMALL(IF((E$2:E$175=J$2),ROW(INDIRECT("1:"&amp;ROWS(B$2:B$175)))),ROWS($4:11))),"")</f>
        <v/>
      </c>
      <c r="O6" s="118">
        <f ca="1">IFERROR(INDEX(A$2:A$175,MATCH(N6,B$2:B$175,0)),1000)</f>
        <v>1000</v>
      </c>
      <c r="P6" s="110"/>
      <c r="Q6" s="116" t="s">
        <v>7</v>
      </c>
      <c r="R6" s="112">
        <f t="array" aca="1" ref="R6" ca="1">IFERROR(INDEX(B$2:B$177,SMALL(IF((E$2:E$177=Q$2),ROW(INDIRECT("1:"&amp;ROWS(B$2:B$175)))),ROWS($4:6))),"")</f>
        <v>433</v>
      </c>
      <c r="S6" s="118">
        <f ca="1">IFERROR(INDEX(A$2:A$177,MATCH(R6,B$2:B$177,0)),1000)</f>
        <v>25</v>
      </c>
      <c r="T6" s="119" t="s">
        <v>7</v>
      </c>
      <c r="U6" s="112" t="str">
        <f t="array" aca="1" ref="U6" ca="1">IFERROR(INDEX(B$2:B$175,SMALL(IF((E$2:E$175=Q$2),ROW(INDIRECT("1:"&amp;ROWS(B$2:B$175)))),ROWS($4:11))),"")</f>
        <v/>
      </c>
      <c r="V6" s="118">
        <f ca="1">IFERROR(INDEX(A$2:A$177,MATCH(U6,B$2:B$177,0)),1000)</f>
        <v>1000</v>
      </c>
    </row>
    <row r="7" spans="1:22" s="53" customFormat="1">
      <c r="A7" s="78">
        <f t="shared" si="0"/>
        <v>6</v>
      </c>
      <c r="B7" s="357">
        <v>443</v>
      </c>
      <c r="C7" s="357" t="s">
        <v>581</v>
      </c>
      <c r="D7" s="357" t="s">
        <v>582</v>
      </c>
      <c r="E7" s="357" t="s">
        <v>19</v>
      </c>
      <c r="F7" s="357">
        <v>37524</v>
      </c>
      <c r="G7" s="357" t="s">
        <v>118</v>
      </c>
      <c r="H7" s="66" t="str">
        <f t="shared" si="1"/>
        <v>BG2</v>
      </c>
      <c r="I7" s="52"/>
      <c r="J7" s="116" t="s">
        <v>8</v>
      </c>
      <c r="K7" s="117">
        <f t="array" aca="1" ref="K7" ca="1">IFERROR(INDEX(B$2:B$175,SMALL(IF((E$2:E$175=J$2),ROW(INDIRECT("1:"&amp;ROWS(B$2:B$175)))),ROWS($4:7))),"")</f>
        <v>512</v>
      </c>
      <c r="L7" s="118">
        <f ca="1">IFERROR(INDEX(A$2:A$175,MATCH(K7,B$2:B$175,0)),1000)</f>
        <v>26</v>
      </c>
      <c r="M7" s="119" t="s">
        <v>8</v>
      </c>
      <c r="N7" s="115" t="str">
        <f t="array" aca="1" ref="N7" ca="1">IFERROR(INDEX(B$2:B$175,SMALL(IF((E$2:E$175=J$2),ROW(INDIRECT("1:"&amp;ROWS(B$2:B$175)))),ROWS($4:12))),"")</f>
        <v/>
      </c>
      <c r="O7" s="118">
        <f ca="1">IFERROR(INDEX(A$2:A$175,MATCH(N7,B$2:B$175,0)),1000)</f>
        <v>1000</v>
      </c>
      <c r="P7" s="110"/>
      <c r="Q7" s="116" t="s">
        <v>8</v>
      </c>
      <c r="R7" s="112">
        <f t="array" aca="1" ref="R7" ca="1">IFERROR(INDEX(B$2:B$177,SMALL(IF((E$2:E$177=Q$2),ROW(INDIRECT("1:"&amp;ROWS(B$2:B$175)))),ROWS($4:7))),"")</f>
        <v>435</v>
      </c>
      <c r="S7" s="118">
        <f ca="1">IFERROR(INDEX(A$2:A$177,MATCH(R7,B$2:B$177,0)),1000)</f>
        <v>27</v>
      </c>
      <c r="T7" s="119" t="s">
        <v>8</v>
      </c>
      <c r="U7" s="112" t="str">
        <f t="array" aca="1" ref="U7" ca="1">IFERROR(INDEX(B$2:B$175,SMALL(IF((E$2:E$175=Q$2),ROW(INDIRECT("1:"&amp;ROWS(B$2:B$175)))),ROWS($4:12))),"")</f>
        <v/>
      </c>
      <c r="V7" s="118">
        <f ca="1">IFERROR(INDEX(A$2:A$177,MATCH(U7,B$2:B$177,0)),1000)</f>
        <v>1000</v>
      </c>
    </row>
    <row r="8" spans="1:22" s="53" customFormat="1" ht="16.5" thickBot="1">
      <c r="A8" s="78">
        <f t="shared" si="0"/>
        <v>7</v>
      </c>
      <c r="B8" s="357">
        <v>244</v>
      </c>
      <c r="C8" s="357" t="s">
        <v>312</v>
      </c>
      <c r="D8" s="357" t="s">
        <v>313</v>
      </c>
      <c r="E8" s="357" t="s">
        <v>37</v>
      </c>
      <c r="F8" s="357">
        <v>37580</v>
      </c>
      <c r="G8" s="357" t="s">
        <v>118</v>
      </c>
      <c r="H8" s="66" t="str">
        <f t="shared" si="1"/>
        <v>BG2</v>
      </c>
      <c r="I8" s="52"/>
      <c r="J8" s="120" t="s">
        <v>9</v>
      </c>
      <c r="K8" s="121" t="str">
        <f t="array" aca="1" ref="K8" ca="1">IFERROR(INDEX(B$2:B$175,SMALL(IF((E$2:E$175=J$2),ROW(INDIRECT("1:"&amp;ROWS(B$2:B$175)))),ROWS($4:8))),"")</f>
        <v/>
      </c>
      <c r="L8" s="122">
        <f ca="1">IFERROR(INDEX(A$2:A$175,MATCH(K8,B$2:B$175,0)),1000)</f>
        <v>1000</v>
      </c>
      <c r="M8" s="123" t="s">
        <v>9</v>
      </c>
      <c r="N8" s="115" t="str">
        <f t="array" aca="1" ref="N8" ca="1">IFERROR(INDEX(B$2:B$175,SMALL(IF((E$2:E$175=J$2),ROW(INDIRECT("1:"&amp;ROWS(B$2:B$175)))),ROWS($4:13))),"")</f>
        <v/>
      </c>
      <c r="O8" s="122">
        <f ca="1">IFERROR(INDEX(A$2:A$175,MATCH(N8,B$2:B$175,0)),1000)</f>
        <v>1000</v>
      </c>
      <c r="P8" s="110"/>
      <c r="Q8" s="120" t="s">
        <v>9</v>
      </c>
      <c r="R8" s="112">
        <f t="array" aca="1" ref="R8" ca="1">IFERROR(INDEX(B$2:B$177,SMALL(IF((E$2:E$177=Q$2),ROW(INDIRECT("1:"&amp;ROWS(B$2:B$175)))),ROWS($4:8))),"")</f>
        <v>442</v>
      </c>
      <c r="S8" s="122">
        <f ca="1">IFERROR(INDEX(A$2:A$177,MATCH(R8,B$2:B$177,0)),1000)</f>
        <v>28</v>
      </c>
      <c r="T8" s="123" t="s">
        <v>9</v>
      </c>
      <c r="U8" s="112" t="str">
        <f t="array" aca="1" ref="U8" ca="1">IFERROR(INDEX(B$2:B$175,SMALL(IF((E$2:E$175=Q$2),ROW(INDIRECT("1:"&amp;ROWS(B$2:B$175)))),ROWS($4:13))),"")</f>
        <v/>
      </c>
      <c r="V8" s="122">
        <f ca="1">IFERROR(INDEX(A$2:A$177,MATCH(U8,B$2:B$177,0)),1000)</f>
        <v>1000</v>
      </c>
    </row>
    <row r="9" spans="1:22" s="53" customFormat="1" ht="16.5" thickBot="1">
      <c r="A9" s="78">
        <f t="shared" si="0"/>
        <v>8</v>
      </c>
      <c r="B9" s="357">
        <v>337</v>
      </c>
      <c r="C9" s="357" t="s">
        <v>60</v>
      </c>
      <c r="D9" s="357" t="s">
        <v>440</v>
      </c>
      <c r="E9" s="357" t="s">
        <v>88</v>
      </c>
      <c r="F9" s="357">
        <v>37424</v>
      </c>
      <c r="G9" s="357" t="s">
        <v>118</v>
      </c>
      <c r="H9" s="66" t="str">
        <f t="shared" si="1"/>
        <v>BG2</v>
      </c>
      <c r="I9" s="52"/>
      <c r="J9" s="354" t="s">
        <v>10</v>
      </c>
      <c r="K9" s="355"/>
      <c r="L9" s="108">
        <f ca="1">SUM(L4:L8)</f>
        <v>1071</v>
      </c>
      <c r="M9" s="106" t="s">
        <v>10</v>
      </c>
      <c r="N9" s="107"/>
      <c r="O9" s="108">
        <f ca="1">SUM(O4:O8)</f>
        <v>5000</v>
      </c>
      <c r="P9" s="110"/>
      <c r="Q9" s="354" t="s">
        <v>10</v>
      </c>
      <c r="R9" s="355"/>
      <c r="S9" s="108">
        <f ca="1">SUM(S4:S8)</f>
        <v>99</v>
      </c>
      <c r="T9" s="354" t="s">
        <v>10</v>
      </c>
      <c r="U9" s="355"/>
      <c r="V9" s="108">
        <f ca="1">SUM(V4:V8)</f>
        <v>3061</v>
      </c>
    </row>
    <row r="10" spans="1:22" s="53" customFormat="1">
      <c r="A10" s="78">
        <f t="shared" si="0"/>
        <v>9</v>
      </c>
      <c r="B10" s="357">
        <v>514</v>
      </c>
      <c r="C10" s="357" t="s">
        <v>175</v>
      </c>
      <c r="D10" s="357" t="s">
        <v>176</v>
      </c>
      <c r="E10" s="357" t="s">
        <v>32</v>
      </c>
      <c r="F10" s="357">
        <v>37282</v>
      </c>
      <c r="G10" s="357" t="s">
        <v>118</v>
      </c>
      <c r="H10" s="66" t="str">
        <f t="shared" si="1"/>
        <v>BG2</v>
      </c>
      <c r="I10" s="52"/>
      <c r="J10" s="124"/>
      <c r="K10" s="104"/>
      <c r="L10" s="124"/>
      <c r="M10" s="104"/>
      <c r="N10" s="104"/>
      <c r="O10" s="104"/>
      <c r="P10" s="104"/>
      <c r="Q10" s="124"/>
      <c r="R10" s="124"/>
      <c r="S10" s="124"/>
      <c r="T10" s="124"/>
      <c r="U10" s="124"/>
      <c r="V10" s="124"/>
    </row>
    <row r="11" spans="1:22" s="53" customFormat="1" ht="16.5" thickBot="1">
      <c r="A11" s="78">
        <f t="shared" si="0"/>
        <v>10</v>
      </c>
      <c r="B11" s="357">
        <v>245</v>
      </c>
      <c r="C11" s="357" t="s">
        <v>172</v>
      </c>
      <c r="D11" s="357" t="s">
        <v>314</v>
      </c>
      <c r="E11" s="357" t="s">
        <v>37</v>
      </c>
      <c r="F11" s="357">
        <v>37513</v>
      </c>
      <c r="G11" s="357" t="s">
        <v>118</v>
      </c>
      <c r="H11" s="66" t="str">
        <f t="shared" si="1"/>
        <v>BG2</v>
      </c>
      <c r="I11" s="52"/>
      <c r="J11" s="124"/>
      <c r="K11" s="124"/>
      <c r="L11" s="124"/>
      <c r="M11" s="124"/>
      <c r="N11" s="124"/>
      <c r="O11" s="124"/>
      <c r="P11" s="104"/>
      <c r="Q11" s="110"/>
      <c r="R11" s="110"/>
      <c r="S11" s="110"/>
      <c r="T11" s="110"/>
      <c r="U11" s="110"/>
      <c r="V11" s="110"/>
    </row>
    <row r="12" spans="1:22" s="53" customFormat="1" ht="16.5" thickBot="1">
      <c r="A12" s="78">
        <f t="shared" si="0"/>
        <v>11</v>
      </c>
      <c r="B12" s="357">
        <v>136</v>
      </c>
      <c r="C12" s="357" t="s">
        <v>244</v>
      </c>
      <c r="D12" s="357" t="s">
        <v>146</v>
      </c>
      <c r="E12" s="357" t="s">
        <v>36</v>
      </c>
      <c r="F12" s="357">
        <v>37284</v>
      </c>
      <c r="G12" s="357" t="s">
        <v>118</v>
      </c>
      <c r="H12" s="66" t="str">
        <f t="shared" si="1"/>
        <v>BG2</v>
      </c>
      <c r="I12" s="52"/>
      <c r="J12" s="103" t="str">
        <f>'Données '!R5</f>
        <v>TARAVAO</v>
      </c>
      <c r="K12" s="104"/>
      <c r="L12" s="105"/>
      <c r="M12" s="104"/>
      <c r="N12" s="104"/>
      <c r="O12" s="104"/>
      <c r="P12" s="104"/>
      <c r="Q12" s="103" t="str">
        <f>'Données '!R4</f>
        <v>SCT</v>
      </c>
      <c r="R12" s="104"/>
      <c r="S12" s="104"/>
      <c r="T12" s="104"/>
      <c r="U12" s="104"/>
      <c r="V12" s="104"/>
    </row>
    <row r="13" spans="1:22" s="53" customFormat="1" ht="16.5" thickBot="1">
      <c r="A13" s="78">
        <f t="shared" si="0"/>
        <v>12</v>
      </c>
      <c r="B13" s="357">
        <v>247</v>
      </c>
      <c r="C13" s="357" t="s">
        <v>160</v>
      </c>
      <c r="D13" s="357" t="s">
        <v>317</v>
      </c>
      <c r="E13" s="357" t="s">
        <v>37</v>
      </c>
      <c r="F13" s="357">
        <v>37281</v>
      </c>
      <c r="G13" s="357" t="s">
        <v>118</v>
      </c>
      <c r="H13" s="66" t="str">
        <f t="shared" si="1"/>
        <v>BG2</v>
      </c>
      <c r="I13" s="52"/>
      <c r="J13" s="98" t="s">
        <v>3</v>
      </c>
      <c r="K13" s="99" t="s">
        <v>104</v>
      </c>
      <c r="L13" s="100" t="s">
        <v>4</v>
      </c>
      <c r="M13" s="101" t="s">
        <v>14</v>
      </c>
      <c r="N13" s="99" t="s">
        <v>104</v>
      </c>
      <c r="O13" s="100" t="s">
        <v>4</v>
      </c>
      <c r="P13" s="102"/>
      <c r="Q13" s="98" t="s">
        <v>3</v>
      </c>
      <c r="R13" s="99" t="s">
        <v>104</v>
      </c>
      <c r="S13" s="100" t="s">
        <v>4</v>
      </c>
      <c r="T13" s="101" t="s">
        <v>14</v>
      </c>
      <c r="U13" s="99" t="s">
        <v>104</v>
      </c>
      <c r="V13" s="100" t="s">
        <v>4</v>
      </c>
    </row>
    <row r="14" spans="1:22" s="53" customFormat="1">
      <c r="A14" s="78">
        <f t="shared" si="0"/>
        <v>13</v>
      </c>
      <c r="B14" s="357">
        <v>431</v>
      </c>
      <c r="C14" s="357" t="s">
        <v>562</v>
      </c>
      <c r="D14" s="357" t="s">
        <v>563</v>
      </c>
      <c r="E14" s="357" t="s">
        <v>19</v>
      </c>
      <c r="F14" s="357">
        <v>37277</v>
      </c>
      <c r="G14" s="357" t="s">
        <v>118</v>
      </c>
      <c r="H14" s="66" t="str">
        <f t="shared" si="1"/>
        <v>BG2</v>
      </c>
      <c r="I14" s="52"/>
      <c r="J14" s="111" t="s">
        <v>5</v>
      </c>
      <c r="K14" s="112">
        <f t="array" aca="1" ref="K14" ca="1">IFERROR(INDEX(B$2:B$175,SMALL(IF((E$2:E$175=J$12),ROW(INDIRECT("1:"&amp;ROWS(B$2:B$175)))),ROWS($14:14))),"")</f>
        <v>339</v>
      </c>
      <c r="L14" s="113">
        <f ca="1">IFERROR(INDEX(A$2:A$175,MATCH(K14,B$2:B$175,0)),1000)</f>
        <v>4</v>
      </c>
      <c r="M14" s="114" t="s">
        <v>5</v>
      </c>
      <c r="N14" s="115">
        <f t="array" aca="1" ref="N14" ca="1">IFERROR(INDEX(B$2:B$175,SMALL(IF((E$2:E$175=J$12),ROW(INDIRECT("1:"&amp;ROWS(B$2:B$175)))),ROWS($14:19))),"")</f>
        <v>342</v>
      </c>
      <c r="O14" s="113">
        <f ca="1">IFERROR(INDEX(A$2:A$175,MATCH(N14,B$2:B$175,0)),1000)</f>
        <v>19</v>
      </c>
      <c r="P14" s="110"/>
      <c r="Q14" s="111" t="s">
        <v>5</v>
      </c>
      <c r="R14" s="112">
        <f t="array" aca="1" ref="R14" ca="1">IFERROR(INDEX(B$2:B$175,SMALL(IF((E$2:E$175=Q$12),ROW(INDIRECT("1:"&amp;ROWS(B$2:B$175)))),ROWS($14:14))),"")</f>
        <v>240</v>
      </c>
      <c r="S14" s="113">
        <f ca="1">IFERROR(INDEX(A$2:A$175,MATCH(R14,B$2:B$175,0)),1000)</f>
        <v>1</v>
      </c>
      <c r="T14" s="114" t="s">
        <v>5</v>
      </c>
      <c r="U14" s="112">
        <f t="array" aca="1" ref="U14" ca="1">IFERROR(INDEX(B$2:B$175,SMALL(IF((E$2:E$175=Q$12),ROW(INDIRECT("1:"&amp;ROWS(B$2:B$175)))),ROWS($14:19))),"")</f>
        <v>247</v>
      </c>
      <c r="V14" s="113">
        <f ca="1">IFERROR(INDEX(A$2:A$175,MATCH(U14,B$2:B$175,0)),1000)</f>
        <v>12</v>
      </c>
    </row>
    <row r="15" spans="1:22" s="53" customFormat="1">
      <c r="A15" s="78">
        <f t="shared" si="0"/>
        <v>14</v>
      </c>
      <c r="B15" s="357">
        <v>515</v>
      </c>
      <c r="C15" s="357" t="s">
        <v>688</v>
      </c>
      <c r="D15" s="357" t="s">
        <v>689</v>
      </c>
      <c r="E15" s="357" t="s">
        <v>32</v>
      </c>
      <c r="F15" s="357">
        <v>37528</v>
      </c>
      <c r="G15" s="357" t="s">
        <v>118</v>
      </c>
      <c r="H15" s="66" t="str">
        <f t="shared" si="1"/>
        <v>BG2</v>
      </c>
      <c r="I15" s="52"/>
      <c r="J15" s="116" t="s">
        <v>6</v>
      </c>
      <c r="K15" s="117">
        <f t="array" aca="1" ref="K15" ca="1">IFERROR(INDEX(B$2:B$175,SMALL(IF((E$2:E$175=J$12),ROW(INDIRECT("1:"&amp;ROWS(B$2:B$175)))),ROWS($14:15))),"")</f>
        <v>337</v>
      </c>
      <c r="L15" s="118">
        <f ca="1">IFERROR(INDEX(A$2:A$175,MATCH(K15,B$2:B$175,0)),1000)</f>
        <v>8</v>
      </c>
      <c r="M15" s="119" t="s">
        <v>6</v>
      </c>
      <c r="N15" s="115">
        <f t="array" aca="1" ref="N15" ca="1">IFERROR(INDEX(B$2:B$175,SMALL(IF((E$2:E$175=J$12),ROW(INDIRECT("1:"&amp;ROWS(B$2:B$175)))),ROWS($14:20))),"")</f>
        <v>344</v>
      </c>
      <c r="O15" s="118">
        <f ca="1">IFERROR(INDEX(A$2:A$175,MATCH(N15,B$2:B$175,0)),1000)</f>
        <v>20</v>
      </c>
      <c r="P15" s="110"/>
      <c r="Q15" s="116" t="s">
        <v>6</v>
      </c>
      <c r="R15" s="112">
        <f t="array" aca="1" ref="R15" ca="1">IFERROR(INDEX(B$2:B$175,SMALL(IF((E$2:E$175=Q$12),ROW(INDIRECT("1:"&amp;ROWS(B$2:B$175)))),ROWS($14:15))),"")</f>
        <v>242</v>
      </c>
      <c r="S15" s="118">
        <f ca="1">IFERROR(INDEX(A$2:A$175,MATCH(R15,B$2:B$175,0)),1000)</f>
        <v>2</v>
      </c>
      <c r="T15" s="119" t="s">
        <v>6</v>
      </c>
      <c r="U15" s="112">
        <f t="array" aca="1" ref="U15" ca="1">IFERROR(INDEX(B$2:B$175,SMALL(IF((E$2:E$175=Q$12),ROW(INDIRECT("1:"&amp;ROWS(B$2:B$175)))),ROWS($14:20))),"")</f>
        <v>250</v>
      </c>
      <c r="V15" s="118">
        <f ca="1">IFERROR(INDEX(A$2:A$175,MATCH(U15,B$2:B$175,0)),1000)</f>
        <v>24</v>
      </c>
    </row>
    <row r="16" spans="1:22" s="53" customFormat="1">
      <c r="A16" s="78">
        <f t="shared" si="0"/>
        <v>15</v>
      </c>
      <c r="B16" s="357">
        <v>349</v>
      </c>
      <c r="C16" s="357" t="s">
        <v>461</v>
      </c>
      <c r="D16" s="357" t="s">
        <v>462</v>
      </c>
      <c r="E16" s="357" t="s">
        <v>88</v>
      </c>
      <c r="F16" s="357">
        <v>37581</v>
      </c>
      <c r="G16" s="357" t="s">
        <v>118</v>
      </c>
      <c r="H16" s="66" t="str">
        <f t="shared" si="1"/>
        <v>BG2</v>
      </c>
      <c r="I16" s="52"/>
      <c r="J16" s="116" t="s">
        <v>7</v>
      </c>
      <c r="K16" s="117">
        <f t="array" aca="1" ref="K16" ca="1">IFERROR(INDEX(B$2:B$175,SMALL(IF((E$2:E$175=J$12),ROW(INDIRECT("1:"&amp;ROWS(B$2:B$175)))),ROWS($14:16))),"")</f>
        <v>349</v>
      </c>
      <c r="L16" s="118">
        <f ca="1">IFERROR(INDEX(A$2:A$175,MATCH(K16,B$2:B$175,0)),1000)</f>
        <v>15</v>
      </c>
      <c r="M16" s="119" t="s">
        <v>7</v>
      </c>
      <c r="N16" s="115">
        <f t="array" aca="1" ref="N16" ca="1">IFERROR(INDEX(B$2:B$175,SMALL(IF((E$2:E$175=J$12),ROW(INDIRECT("1:"&amp;ROWS(B$2:B$175)))),ROWS($14:21))),"")</f>
        <v>343</v>
      </c>
      <c r="O16" s="118">
        <f ca="1">IFERROR(INDEX(A$2:A$175,MATCH(N16,B$2:B$175,0)),1000)</f>
        <v>29</v>
      </c>
      <c r="P16" s="110"/>
      <c r="Q16" s="116" t="s">
        <v>7</v>
      </c>
      <c r="R16" s="112">
        <f t="array" aca="1" ref="R16" ca="1">IFERROR(INDEX(B$2:B$175,SMALL(IF((E$2:E$175=Q$12),ROW(INDIRECT("1:"&amp;ROWS(B$2:B$175)))),ROWS($14:16))),"")</f>
        <v>241</v>
      </c>
      <c r="S16" s="118">
        <f ca="1">IFERROR(INDEX(A$2:A$175,MATCH(R16,B$2:B$175,0)),1000)</f>
        <v>3</v>
      </c>
      <c r="T16" s="119" t="s">
        <v>7</v>
      </c>
      <c r="U16" s="112" t="str">
        <f t="array" aca="1" ref="U16" ca="1">IFERROR(INDEX(B$2:B$175,SMALL(IF((E$2:E$175=Q$12),ROW(INDIRECT("1:"&amp;ROWS(B$2:B$175)))),ROWS($14:21))),"")</f>
        <v/>
      </c>
      <c r="V16" s="118">
        <f ca="1">IFERROR(INDEX(A$2:A$175,MATCH(U16,B$2:B$175,0)),1000)</f>
        <v>1000</v>
      </c>
    </row>
    <row r="17" spans="1:22" s="53" customFormat="1">
      <c r="A17" s="78">
        <f t="shared" si="0"/>
        <v>16</v>
      </c>
      <c r="B17" s="357">
        <v>109</v>
      </c>
      <c r="C17" s="357" t="s">
        <v>212</v>
      </c>
      <c r="D17" s="357" t="s">
        <v>213</v>
      </c>
      <c r="E17" s="357" t="s">
        <v>36</v>
      </c>
      <c r="F17" s="357">
        <v>37447</v>
      </c>
      <c r="G17" s="357" t="s">
        <v>118</v>
      </c>
      <c r="H17" s="66" t="str">
        <f t="shared" si="1"/>
        <v>BG2</v>
      </c>
      <c r="I17" s="52"/>
      <c r="J17" s="116" t="s">
        <v>8</v>
      </c>
      <c r="K17" s="117">
        <f t="array" aca="1" ref="K17" ca="1">IFERROR(INDEX(B$2:B$175,SMALL(IF((E$2:E$175=J$12),ROW(INDIRECT("1:"&amp;ROWS(B$2:B$175)))),ROWS($14:17))),"")</f>
        <v>340</v>
      </c>
      <c r="L17" s="118">
        <f ca="1">IFERROR(INDEX(A$2:A$175,MATCH(K17,B$2:B$175,0)),1000)</f>
        <v>17</v>
      </c>
      <c r="M17" s="119" t="s">
        <v>8</v>
      </c>
      <c r="N17" s="115" t="str">
        <f t="array" aca="1" ref="N17" ca="1">IFERROR(INDEX(B$2:B$175,SMALL(IF((E$2:E$175=J$12),ROW(INDIRECT("1:"&amp;ROWS(B$2:B$175)))),ROWS($14:22))),"")</f>
        <v/>
      </c>
      <c r="O17" s="118">
        <f ca="1">IFERROR(INDEX(A$2:A$175,MATCH(N17,B$2:B$175,0)),1000)</f>
        <v>1000</v>
      </c>
      <c r="P17" s="110"/>
      <c r="Q17" s="116" t="s">
        <v>8</v>
      </c>
      <c r="R17" s="112">
        <f t="array" aca="1" ref="R17" ca="1">IFERROR(INDEX(B$2:B$175,SMALL(IF((E$2:E$175=Q$12),ROW(INDIRECT("1:"&amp;ROWS(B$2:B$175)))),ROWS($14:17))),"")</f>
        <v>244</v>
      </c>
      <c r="S17" s="118">
        <f ca="1">IFERROR(INDEX(A$2:A$175,MATCH(R17,B$2:B$175,0)),1000)</f>
        <v>7</v>
      </c>
      <c r="T17" s="119" t="s">
        <v>8</v>
      </c>
      <c r="U17" s="112" t="str">
        <f t="array" aca="1" ref="U17" ca="1">IFERROR(INDEX(B$2:B$175,SMALL(IF((E$2:E$175=Q$12),ROW(INDIRECT("1:"&amp;ROWS(B$2:B$175)))),ROWS($14:22))),"")</f>
        <v/>
      </c>
      <c r="V17" s="118">
        <f ca="1">IFERROR(INDEX(A$2:A$175,MATCH(U17,B$2:B$175,0)),1000)</f>
        <v>1000</v>
      </c>
    </row>
    <row r="18" spans="1:22" s="53" customFormat="1" ht="16.5" thickBot="1">
      <c r="A18" s="78">
        <f t="shared" si="0"/>
        <v>17</v>
      </c>
      <c r="B18" s="357">
        <v>340</v>
      </c>
      <c r="C18" s="357" t="s">
        <v>126</v>
      </c>
      <c r="D18" s="357" t="s">
        <v>444</v>
      </c>
      <c r="E18" s="357" t="s">
        <v>88</v>
      </c>
      <c r="F18" s="357">
        <v>37272</v>
      </c>
      <c r="G18" s="357" t="s">
        <v>118</v>
      </c>
      <c r="H18" s="66" t="str">
        <f t="shared" si="1"/>
        <v>BG2</v>
      </c>
      <c r="I18" s="52"/>
      <c r="J18" s="120" t="s">
        <v>9</v>
      </c>
      <c r="K18" s="121">
        <f t="array" aca="1" ref="K18" ca="1">IFERROR(INDEX(B$2:B$175,SMALL(IF((E$2:E$175=J$12),ROW(INDIRECT("1:"&amp;ROWS(B$2:B$175)))),ROWS($14:18))),"")</f>
        <v>338</v>
      </c>
      <c r="L18" s="122">
        <f ca="1">IFERROR(INDEX(A$2:A$175,MATCH(K18,B$2:B$175,0)),1000)</f>
        <v>18</v>
      </c>
      <c r="M18" s="123" t="s">
        <v>9</v>
      </c>
      <c r="N18" s="115" t="str">
        <f t="array" aca="1" ref="N18" ca="1">IFERROR(INDEX(B$2:B$175,SMALL(IF((E$2:E$175=J$12),ROW(INDIRECT("1:"&amp;ROWS(B$2:B$175)))),ROWS($14:23))),"")</f>
        <v/>
      </c>
      <c r="O18" s="122">
        <f ca="1">IFERROR(INDEX(A$2:A$175,MATCH(N18,B$2:B$175,0)),1000)</f>
        <v>1000</v>
      </c>
      <c r="P18" s="110"/>
      <c r="Q18" s="120" t="s">
        <v>9</v>
      </c>
      <c r="R18" s="112">
        <f t="array" aca="1" ref="R18" ca="1">IFERROR(INDEX(B$2:B$175,SMALL(IF((E$2:E$175=Q$12),ROW(INDIRECT("1:"&amp;ROWS(B$2:B$175)))),ROWS($14:18))),"")</f>
        <v>245</v>
      </c>
      <c r="S18" s="122">
        <f ca="1">IFERROR(INDEX(A$2:A$175,MATCH(R18,B$2:B$175,0)),1000)</f>
        <v>10</v>
      </c>
      <c r="T18" s="123" t="s">
        <v>9</v>
      </c>
      <c r="U18" s="112" t="str">
        <f t="array" aca="1" ref="U18" ca="1">IFERROR(INDEX(B$2:B$175,SMALL(IF((E$2:E$175=Q$12),ROW(INDIRECT("1:"&amp;ROWS(B$2:B$175)))),ROWS($14:23))),"")</f>
        <v/>
      </c>
      <c r="V18" s="122">
        <f ca="1">IFERROR(INDEX(A$2:A$175,MATCH(U18,B$2:B$175,0)),1000)</f>
        <v>1000</v>
      </c>
    </row>
    <row r="19" spans="1:22" s="53" customFormat="1" ht="16.5" thickBot="1">
      <c r="A19" s="78">
        <f t="shared" si="0"/>
        <v>18</v>
      </c>
      <c r="B19" s="357">
        <v>338</v>
      </c>
      <c r="C19" s="357" t="s">
        <v>441</v>
      </c>
      <c r="D19" s="357" t="s">
        <v>442</v>
      </c>
      <c r="E19" s="357" t="s">
        <v>88</v>
      </c>
      <c r="F19" s="357">
        <v>37288</v>
      </c>
      <c r="G19" s="357" t="s">
        <v>118</v>
      </c>
      <c r="H19" s="66" t="str">
        <f t="shared" si="1"/>
        <v>BG2</v>
      </c>
      <c r="I19" s="52"/>
      <c r="J19" s="354" t="s">
        <v>10</v>
      </c>
      <c r="K19" s="355"/>
      <c r="L19" s="108">
        <f ca="1">SUM(L14:L18)</f>
        <v>62</v>
      </c>
      <c r="M19" s="148" t="s">
        <v>10</v>
      </c>
      <c r="N19" s="107"/>
      <c r="O19" s="108">
        <f ca="1">SUM(O14:O18)</f>
        <v>2068</v>
      </c>
      <c r="P19" s="110"/>
      <c r="Q19" s="354" t="s">
        <v>10</v>
      </c>
      <c r="R19" s="355"/>
      <c r="S19" s="108">
        <f ca="1">SUM(S14:S18)</f>
        <v>23</v>
      </c>
      <c r="T19" s="354" t="s">
        <v>10</v>
      </c>
      <c r="U19" s="355"/>
      <c r="V19" s="108">
        <f ca="1">SUM(V14:V18)</f>
        <v>3036</v>
      </c>
    </row>
    <row r="20" spans="1:22" s="53" customFormat="1">
      <c r="A20" s="78">
        <f t="shared" si="0"/>
        <v>19</v>
      </c>
      <c r="B20" s="357">
        <v>342</v>
      </c>
      <c r="C20" s="357" t="s">
        <v>448</v>
      </c>
      <c r="D20" s="357" t="s">
        <v>449</v>
      </c>
      <c r="E20" s="357" t="s">
        <v>88</v>
      </c>
      <c r="F20" s="357">
        <v>37269</v>
      </c>
      <c r="G20" s="357" t="s">
        <v>118</v>
      </c>
      <c r="H20" s="66" t="str">
        <f t="shared" si="1"/>
        <v>BG2</v>
      </c>
      <c r="I20" s="52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</row>
    <row r="21" spans="1:22" s="53" customFormat="1" ht="16.5" thickBot="1">
      <c r="A21" s="78">
        <f t="shared" si="0"/>
        <v>20</v>
      </c>
      <c r="B21" s="357">
        <v>344</v>
      </c>
      <c r="C21" s="357" t="s">
        <v>452</v>
      </c>
      <c r="D21" s="357" t="s">
        <v>453</v>
      </c>
      <c r="E21" s="357" t="s">
        <v>88</v>
      </c>
      <c r="F21" s="357">
        <v>37344</v>
      </c>
      <c r="G21" s="357" t="s">
        <v>118</v>
      </c>
      <c r="H21" s="66" t="str">
        <f t="shared" si="1"/>
        <v>BG2</v>
      </c>
      <c r="I21" s="52"/>
      <c r="J21" s="104"/>
      <c r="K21" s="104"/>
      <c r="L21" s="104"/>
      <c r="M21" s="104"/>
      <c r="N21" s="104"/>
      <c r="O21" s="104"/>
      <c r="P21" s="104"/>
      <c r="Q21" s="110"/>
      <c r="R21" s="110"/>
      <c r="S21" s="110"/>
      <c r="T21" s="110"/>
      <c r="U21" s="110"/>
      <c r="V21" s="110"/>
    </row>
    <row r="22" spans="1:22" s="53" customFormat="1" ht="16.5" thickBot="1">
      <c r="A22" s="78">
        <f t="shared" si="0"/>
        <v>21</v>
      </c>
      <c r="B22" s="357">
        <v>103</v>
      </c>
      <c r="C22" s="357" t="s">
        <v>195</v>
      </c>
      <c r="D22" s="357" t="s">
        <v>206</v>
      </c>
      <c r="E22" s="357" t="s">
        <v>36</v>
      </c>
      <c r="F22" s="357">
        <v>37457</v>
      </c>
      <c r="G22" s="357" t="s">
        <v>118</v>
      </c>
      <c r="H22" s="66" t="str">
        <f t="shared" si="1"/>
        <v>BG2</v>
      </c>
      <c r="I22" s="52"/>
      <c r="J22" s="103" t="str">
        <f>'Données '!R6</f>
        <v>HITIA'A</v>
      </c>
      <c r="K22" s="104"/>
      <c r="L22" s="105"/>
      <c r="M22" s="104"/>
      <c r="N22" s="104"/>
      <c r="O22" s="104"/>
      <c r="P22" s="104"/>
      <c r="Q22" s="103" t="str">
        <f>'Données '!R7</f>
        <v>X</v>
      </c>
      <c r="R22" s="104"/>
      <c r="S22" s="104"/>
      <c r="T22" s="104"/>
      <c r="U22" s="104"/>
      <c r="V22" s="104"/>
    </row>
    <row r="23" spans="1:22" s="53" customFormat="1" ht="16.5" thickBot="1">
      <c r="A23" s="78">
        <f t="shared" si="0"/>
        <v>22</v>
      </c>
      <c r="B23" s="357">
        <v>513</v>
      </c>
      <c r="C23" s="357" t="s">
        <v>178</v>
      </c>
      <c r="D23" s="357" t="s">
        <v>179</v>
      </c>
      <c r="E23" s="357" t="s">
        <v>32</v>
      </c>
      <c r="F23" s="357">
        <v>37582</v>
      </c>
      <c r="G23" s="357" t="s">
        <v>118</v>
      </c>
      <c r="H23" s="66" t="str">
        <f t="shared" si="1"/>
        <v>BG2</v>
      </c>
      <c r="I23" s="52"/>
      <c r="J23" s="98" t="s">
        <v>3</v>
      </c>
      <c r="K23" s="99" t="s">
        <v>104</v>
      </c>
      <c r="L23" s="100" t="s">
        <v>4</v>
      </c>
      <c r="M23" s="101" t="s">
        <v>14</v>
      </c>
      <c r="N23" s="99" t="s">
        <v>104</v>
      </c>
      <c r="O23" s="100" t="s">
        <v>4</v>
      </c>
      <c r="P23" s="97"/>
      <c r="Q23" s="98" t="s">
        <v>3</v>
      </c>
      <c r="R23" s="99" t="s">
        <v>104</v>
      </c>
      <c r="S23" s="100" t="s">
        <v>4</v>
      </c>
      <c r="T23" s="101" t="s">
        <v>14</v>
      </c>
      <c r="U23" s="99" t="s">
        <v>104</v>
      </c>
      <c r="V23" s="100" t="s">
        <v>4</v>
      </c>
    </row>
    <row r="24" spans="1:22" s="53" customFormat="1">
      <c r="A24" s="78">
        <f t="shared" si="0"/>
        <v>23</v>
      </c>
      <c r="B24" s="357">
        <v>106</v>
      </c>
      <c r="C24" s="357" t="s">
        <v>67</v>
      </c>
      <c r="D24" s="357" t="s">
        <v>209</v>
      </c>
      <c r="E24" s="357" t="s">
        <v>36</v>
      </c>
      <c r="F24" s="357">
        <v>37281</v>
      </c>
      <c r="G24" s="357" t="s">
        <v>118</v>
      </c>
      <c r="H24" s="66" t="str">
        <f t="shared" si="1"/>
        <v>BG2</v>
      </c>
      <c r="I24" s="52"/>
      <c r="J24" s="111" t="s">
        <v>5</v>
      </c>
      <c r="K24" s="112">
        <f t="array" aca="1" ref="K24" ca="1">IFERROR(INDEX(B$2:B$175,SMALL(IF((E$2:E$175=J$22),ROW(INDIRECT("1:"&amp;ROWS(B$2:B$175)))),ROWS($24:24))),"")</f>
        <v>139</v>
      </c>
      <c r="L24" s="113">
        <f ca="1">IFERROR(INDEX(A$2:A$175,MATCH(K24,B$2:B$175,0)),1000)</f>
        <v>5</v>
      </c>
      <c r="M24" s="114" t="s">
        <v>5</v>
      </c>
      <c r="N24" s="115" t="str">
        <f t="array" aca="1" ref="N24" ca="1">IFERROR(INDEX(B$2:B$175,SMALL(IF((E$2:E$175=J$24),ROW(INDIRECT("1:"&amp;ROWS(B$2:B$175)))),ROWS($24:29))),"")</f>
        <v/>
      </c>
      <c r="O24" s="113">
        <f ca="1">IFERROR(INDEX(A$2:A$175,MATCH(N24,B$2:B$175,0)),1000)</f>
        <v>1000</v>
      </c>
      <c r="P24" s="104"/>
      <c r="Q24" s="111" t="s">
        <v>5</v>
      </c>
      <c r="R24" s="112" t="str">
        <f t="array" aca="1" ref="R24" ca="1">IFERROR(INDEX(B$2:B$175,SMALL(IF((E$2:E$175=Q$24),ROW(INDIRECT("1:"&amp;ROWS(B$2:$B175)))),ROWS($24:24))),"")</f>
        <v/>
      </c>
      <c r="S24" s="113">
        <f ca="1">IFERROR(INDEX(A$2:A$175,MATCH(R24,B$2:B$175,0)),1000)</f>
        <v>1000</v>
      </c>
      <c r="T24" s="114" t="s">
        <v>5</v>
      </c>
      <c r="U24" s="112" t="str">
        <f t="array" aca="1" ref="U24" ca="1">IFERROR(INDEX(B$2:B$175,SMALL(IF((E$2:E$175=Q$22),ROW(INDIRECT("1:"&amp;ROWS(B$2:B$175)))),ROWS($24:29))),"")</f>
        <v/>
      </c>
      <c r="V24" s="113">
        <f ca="1">IFERROR(INDEX(A$2:A$175,MATCH(U24,B$2:B$175,0)),1000)</f>
        <v>1000</v>
      </c>
    </row>
    <row r="25" spans="1:22" s="53" customFormat="1">
      <c r="A25" s="78">
        <f t="shared" si="0"/>
        <v>24</v>
      </c>
      <c r="B25" s="357">
        <v>250</v>
      </c>
      <c r="C25" s="357" t="s">
        <v>320</v>
      </c>
      <c r="D25" s="357" t="s">
        <v>321</v>
      </c>
      <c r="E25" s="357" t="s">
        <v>37</v>
      </c>
      <c r="F25" s="357">
        <v>37264</v>
      </c>
      <c r="G25" s="357" t="s">
        <v>118</v>
      </c>
      <c r="H25" s="66" t="str">
        <f t="shared" si="1"/>
        <v>BG2</v>
      </c>
      <c r="I25" s="52"/>
      <c r="J25" s="116" t="s">
        <v>6</v>
      </c>
      <c r="K25" s="117">
        <f t="array" aca="1" ref="K25" ca="1">IFERROR(INDEX(B$2:B$175,SMALL(IF((E$2:E$175=J$22),ROW(INDIRECT("1:"&amp;ROWS(B$2:B$175)))),ROWS($24:25))),"")</f>
        <v>136</v>
      </c>
      <c r="L25" s="118">
        <f ca="1">IFERROR(INDEX(A$2:A$175,MATCH(K25,B$2:B$175,0)),1000)</f>
        <v>11</v>
      </c>
      <c r="M25" s="119" t="s">
        <v>6</v>
      </c>
      <c r="N25" s="115" t="str">
        <f t="array" aca="1" ref="N25" ca="1">IFERROR(INDEX(B$2:B$175,SMALL(IF((E$2:E$175=J$24),ROW(INDIRECT("1:"&amp;ROWS(B$2:B$175)))),ROWS($24:30))),"")</f>
        <v/>
      </c>
      <c r="O25" s="118">
        <f ca="1">IFERROR(INDEX(A$2:A$175,MATCH(N25,B$2:B$175,0)),1000)</f>
        <v>1000</v>
      </c>
      <c r="P25" s="104"/>
      <c r="Q25" s="116" t="s">
        <v>6</v>
      </c>
      <c r="R25" s="117" t="str">
        <f t="array" aca="1" ref="R25" ca="1">IFERROR(INDEX(B$2:B$175,SMALL(IF((E$2:E$175=Q$24),ROW(INDIRECT("1:"&amp;ROWS(B$2:$B176)))),ROWS($24:25))),"")</f>
        <v/>
      </c>
      <c r="S25" s="118">
        <f ca="1">IFERROR(INDEX(A$2:A$175,MATCH(R25,B$2:B$175,0)),1000)</f>
        <v>1000</v>
      </c>
      <c r="T25" s="119" t="s">
        <v>6</v>
      </c>
      <c r="U25" s="112" t="str">
        <f t="array" aca="1" ref="U25" ca="1">IFERROR(INDEX(B$2:B$175,SMALL(IF((E$2:E$175=Q$22),ROW(INDIRECT("1:"&amp;ROWS(B$2:B$175)))),ROWS($24:30))),"")</f>
        <v/>
      </c>
      <c r="V25" s="118">
        <f ca="1">IFERROR(INDEX(A$2:A$175,MATCH(U25,B$2:B$175,0)),1000)</f>
        <v>1000</v>
      </c>
    </row>
    <row r="26" spans="1:22" s="53" customFormat="1">
      <c r="A26" s="78">
        <f t="shared" si="0"/>
        <v>25</v>
      </c>
      <c r="B26" s="357">
        <v>433</v>
      </c>
      <c r="C26" s="357" t="s">
        <v>566</v>
      </c>
      <c r="D26" s="357" t="s">
        <v>567</v>
      </c>
      <c r="E26" s="357" t="s">
        <v>19</v>
      </c>
      <c r="F26" s="357">
        <v>37465</v>
      </c>
      <c r="G26" s="357" t="s">
        <v>118</v>
      </c>
      <c r="H26" s="66" t="str">
        <f t="shared" si="1"/>
        <v>BG2</v>
      </c>
      <c r="I26" s="52"/>
      <c r="J26" s="116" t="s">
        <v>7</v>
      </c>
      <c r="K26" s="117">
        <f t="array" aca="1" ref="K26" ca="1">IFERROR(INDEX(B$2:B$175,SMALL(IF((E$2:E$175=J$22),ROW(INDIRECT("1:"&amp;ROWS(B$2:B$175)))),ROWS($24:26))),"")</f>
        <v>109</v>
      </c>
      <c r="L26" s="118">
        <f ca="1">IFERROR(INDEX(A$2:A$175,MATCH(K26,B$2:B$175,0)),1000)</f>
        <v>16</v>
      </c>
      <c r="M26" s="119" t="s">
        <v>7</v>
      </c>
      <c r="N26" s="115" t="str">
        <f t="array" aca="1" ref="N26" ca="1">IFERROR(INDEX(B$2:B$175,SMALL(IF((E$2:E$175=J$24),ROW(INDIRECT("1:"&amp;ROWS(B$2:B$175)))),ROWS($24:31))),"")</f>
        <v/>
      </c>
      <c r="O26" s="118">
        <f ca="1">IFERROR(INDEX(A$2:A$175,MATCH(N26,B$2:B$175,0)),1000)</f>
        <v>1000</v>
      </c>
      <c r="P26" s="104"/>
      <c r="Q26" s="116" t="s">
        <v>7</v>
      </c>
      <c r="R26" s="117" t="str">
        <f t="array" aca="1" ref="R26" ca="1">IFERROR(INDEX(B$2:B$175,SMALL(IF((E$2:E$175=Q$24),ROW(INDIRECT("1:"&amp;ROWS(B$2:$B177)))),ROWS($24:26))),"")</f>
        <v/>
      </c>
      <c r="S26" s="118">
        <f ca="1">IFERROR(INDEX(A$2:A$175,MATCH(R26,B$2:B$175,0)),1000)</f>
        <v>1000</v>
      </c>
      <c r="T26" s="119" t="s">
        <v>7</v>
      </c>
      <c r="U26" s="112" t="str">
        <f t="array" aca="1" ref="U26" ca="1">IFERROR(INDEX(B$2:B$175,SMALL(IF((E$2:E$175=Q$22),ROW(INDIRECT("1:"&amp;ROWS(B$2:B$175)))),ROWS($24:31))),"")</f>
        <v/>
      </c>
      <c r="V26" s="118">
        <f ca="1">IFERROR(INDEX(A$2:A$175,MATCH(U26,B$2:B$175,0)),1000)</f>
        <v>1000</v>
      </c>
    </row>
    <row r="27" spans="1:22" s="53" customFormat="1">
      <c r="A27" s="78">
        <f t="shared" si="0"/>
        <v>26</v>
      </c>
      <c r="B27" s="357">
        <v>512</v>
      </c>
      <c r="C27" s="357" t="s">
        <v>177</v>
      </c>
      <c r="D27" s="357" t="s">
        <v>91</v>
      </c>
      <c r="E27" s="357" t="s">
        <v>32</v>
      </c>
      <c r="F27" s="357">
        <v>37358</v>
      </c>
      <c r="G27" s="357" t="s">
        <v>118</v>
      </c>
      <c r="H27" s="66" t="str">
        <f t="shared" si="1"/>
        <v>BG2</v>
      </c>
      <c r="I27" s="52"/>
      <c r="J27" s="116" t="s">
        <v>8</v>
      </c>
      <c r="K27" s="117">
        <f t="array" aca="1" ref="K27" ca="1">IFERROR(INDEX(B$2:B$175,SMALL(IF((E$2:E$175=J$22),ROW(INDIRECT("1:"&amp;ROWS(B$2:B$175)))),ROWS($24:27))),"")</f>
        <v>103</v>
      </c>
      <c r="L27" s="118">
        <f ca="1">IFERROR(INDEX(A$2:A$175,MATCH(K27,B$2:B$175,0)),1000)</f>
        <v>21</v>
      </c>
      <c r="M27" s="119" t="s">
        <v>8</v>
      </c>
      <c r="N27" s="115" t="str">
        <f t="array" aca="1" ref="N27" ca="1">IFERROR(INDEX(B$2:B$175,SMALL(IF((E$2:E$175=J$24),ROW(INDIRECT("1:"&amp;ROWS(B$2:B$175)))),ROWS($24:32))),"")</f>
        <v/>
      </c>
      <c r="O27" s="118">
        <f ca="1">IFERROR(INDEX(A$2:A$175,MATCH(N27,B$2:B$175,0)),1000)</f>
        <v>1000</v>
      </c>
      <c r="P27" s="104"/>
      <c r="Q27" s="116" t="s">
        <v>8</v>
      </c>
      <c r="R27" s="117" t="str">
        <f t="array" aca="1" ref="R27" ca="1">IFERROR(INDEX(B$2:B$175,SMALL(IF((E$2:E$175=Q$24),ROW(INDIRECT("1:"&amp;ROWS(B$2:$B178)))),ROWS($24:27))),"")</f>
        <v/>
      </c>
      <c r="S27" s="118">
        <f ca="1">IFERROR(INDEX(A$2:A$175,MATCH(R27,B$2:B$175,0)),1000)</f>
        <v>1000</v>
      </c>
      <c r="T27" s="119" t="s">
        <v>8</v>
      </c>
      <c r="U27" s="112" t="str">
        <f t="array" aca="1" ref="U27" ca="1">IFERROR(INDEX(B$2:B$175,SMALL(IF((E$2:E$175=Q$22),ROW(INDIRECT("1:"&amp;ROWS(B$2:B$175)))),ROWS($24:32))),"")</f>
        <v/>
      </c>
      <c r="V27" s="118">
        <f ca="1">IFERROR(INDEX(A$2:A$175,MATCH(U27,B$2:B$175,0)),1000)</f>
        <v>1000</v>
      </c>
    </row>
    <row r="28" spans="1:22" s="53" customFormat="1" ht="16.5" thickBot="1">
      <c r="A28" s="78">
        <f t="shared" si="0"/>
        <v>27</v>
      </c>
      <c r="B28" s="357">
        <v>435</v>
      </c>
      <c r="C28" s="357" t="s">
        <v>67</v>
      </c>
      <c r="D28" s="357" t="s">
        <v>569</v>
      </c>
      <c r="E28" s="357" t="s">
        <v>19</v>
      </c>
      <c r="F28" s="357">
        <v>37363</v>
      </c>
      <c r="G28" s="357" t="s">
        <v>118</v>
      </c>
      <c r="H28" s="66" t="str">
        <f t="shared" si="1"/>
        <v>BG2</v>
      </c>
      <c r="I28" s="52"/>
      <c r="J28" s="120" t="s">
        <v>9</v>
      </c>
      <c r="K28" s="121">
        <f t="array" aca="1" ref="K28" ca="1">IFERROR(INDEX(B$2:B$175,SMALL(IF((E$2:E$175=J$22),ROW(INDIRECT("1:"&amp;ROWS(B$2:B$175)))),ROWS($24:28))),"")</f>
        <v>106</v>
      </c>
      <c r="L28" s="122">
        <f ca="1">IFERROR(INDEX(A$2:A$175,MATCH(K28,B$2:B$175,0)),1000)</f>
        <v>23</v>
      </c>
      <c r="M28" s="123" t="s">
        <v>9</v>
      </c>
      <c r="N28" s="115" t="str">
        <f t="array" aca="1" ref="N28" ca="1">IFERROR(INDEX(B$2:B$175,SMALL(IF((E$2:E$175=J$24),ROW(INDIRECT("1:"&amp;ROWS(B$2:B$175)))),ROWS($24:33))),"")</f>
        <v/>
      </c>
      <c r="O28" s="122">
        <f ca="1">IFERROR(INDEX(A$2:A$175,MATCH(N28,B$2:B$175,0)),1000)</f>
        <v>1000</v>
      </c>
      <c r="P28" s="104"/>
      <c r="Q28" s="120" t="s">
        <v>9</v>
      </c>
      <c r="R28" s="121" t="str">
        <f t="array" aca="1" ref="R28" ca="1">IFERROR(INDEX(B$2:B$175,SMALL(IF((E$2:E$175=Q$24),ROW(INDIRECT("1:"&amp;ROWS(B$2:$B179)))),ROWS($24:28))),"")</f>
        <v/>
      </c>
      <c r="S28" s="122">
        <f ca="1">IFERROR(INDEX(A$2:A$175,MATCH(R28,B$2:B$175,0)),1000)</f>
        <v>1000</v>
      </c>
      <c r="T28" s="123" t="s">
        <v>9</v>
      </c>
      <c r="U28" s="112" t="str">
        <f t="array" aca="1" ref="U28" ca="1">IFERROR(INDEX(B$2:B$175,SMALL(IF((E$2:E$175=Q$22),ROW(INDIRECT("1:"&amp;ROWS(B$2:B$175)))),ROWS($24:33))),"")</f>
        <v/>
      </c>
      <c r="V28" s="122">
        <f ca="1">IFERROR(INDEX(A$2:A$175,MATCH(U28,B$2:B$175,0)),1000)</f>
        <v>1000</v>
      </c>
    </row>
    <row r="29" spans="1:22" s="53" customFormat="1" ht="16.5" thickBot="1">
      <c r="A29" s="78">
        <f t="shared" si="0"/>
        <v>28</v>
      </c>
      <c r="B29" s="357">
        <v>442</v>
      </c>
      <c r="C29" s="357" t="s">
        <v>53</v>
      </c>
      <c r="D29" s="357" t="s">
        <v>580</v>
      </c>
      <c r="E29" s="357" t="s">
        <v>19</v>
      </c>
      <c r="F29" s="357">
        <v>37482</v>
      </c>
      <c r="G29" s="357" t="s">
        <v>118</v>
      </c>
      <c r="H29" s="66" t="str">
        <f t="shared" si="1"/>
        <v>BG2</v>
      </c>
      <c r="I29" s="52"/>
      <c r="J29" s="354" t="s">
        <v>10</v>
      </c>
      <c r="K29" s="355"/>
      <c r="L29" s="108">
        <f ca="1">SUM(L24:L28)</f>
        <v>76</v>
      </c>
      <c r="M29" s="106" t="s">
        <v>10</v>
      </c>
      <c r="N29" s="107"/>
      <c r="O29" s="108">
        <f ca="1">SUM(O24:O28)</f>
        <v>5000</v>
      </c>
      <c r="P29" s="104"/>
      <c r="Q29" s="354" t="s">
        <v>10</v>
      </c>
      <c r="R29" s="356"/>
      <c r="S29" s="125">
        <f ca="1">SUM(S24:S28)</f>
        <v>5000</v>
      </c>
      <c r="T29" s="354" t="s">
        <v>10</v>
      </c>
      <c r="U29" s="356"/>
      <c r="V29" s="125">
        <f ca="1">SUM(V24:V28)</f>
        <v>5000</v>
      </c>
    </row>
    <row r="30" spans="1:22" s="53" customFormat="1">
      <c r="A30" s="78">
        <f t="shared" si="0"/>
        <v>29</v>
      </c>
      <c r="B30" s="357">
        <v>343</v>
      </c>
      <c r="C30" s="357" t="s">
        <v>450</v>
      </c>
      <c r="D30" s="357" t="s">
        <v>451</v>
      </c>
      <c r="E30" s="357" t="s">
        <v>88</v>
      </c>
      <c r="F30" s="357">
        <v>37566</v>
      </c>
      <c r="G30" s="357" t="s">
        <v>118</v>
      </c>
      <c r="H30" s="66" t="str">
        <f t="shared" si="1"/>
        <v>BG2</v>
      </c>
      <c r="I30" s="52"/>
      <c r="J30" s="83"/>
      <c r="K30" s="83"/>
      <c r="L30" s="83"/>
      <c r="M30" s="83"/>
      <c r="N30" s="83"/>
      <c r="O30" s="83"/>
      <c r="P30" s="83"/>
      <c r="Q30" s="50"/>
      <c r="R30" s="1"/>
      <c r="S30" s="50"/>
      <c r="T30" s="50"/>
      <c r="U30" s="50"/>
      <c r="V30" s="50"/>
    </row>
    <row r="31" spans="1:22">
      <c r="A31" s="78">
        <f t="shared" si="0"/>
        <v>30</v>
      </c>
      <c r="B31" s="357">
        <v>438</v>
      </c>
      <c r="C31" s="357" t="s">
        <v>527</v>
      </c>
      <c r="D31" s="357" t="s">
        <v>574</v>
      </c>
      <c r="E31" s="357" t="s">
        <v>19</v>
      </c>
      <c r="F31" s="357">
        <v>37311</v>
      </c>
      <c r="G31" s="357" t="s">
        <v>118</v>
      </c>
      <c r="H31" s="66" t="str">
        <f t="shared" si="1"/>
        <v>BG2</v>
      </c>
    </row>
    <row r="32" spans="1:22">
      <c r="A32" s="172">
        <f t="shared" si="0"/>
        <v>31</v>
      </c>
      <c r="B32" s="357">
        <v>439</v>
      </c>
      <c r="C32" s="357" t="s">
        <v>575</v>
      </c>
      <c r="D32" s="357" t="s">
        <v>576</v>
      </c>
      <c r="E32" s="357" t="s">
        <v>19</v>
      </c>
      <c r="F32" s="357">
        <v>37589</v>
      </c>
      <c r="G32" s="357" t="s">
        <v>118</v>
      </c>
      <c r="H32" s="170" t="str">
        <f t="shared" si="1"/>
        <v>BG2</v>
      </c>
    </row>
    <row r="33" spans="1:8">
      <c r="A33" s="172" t="str">
        <f t="shared" si="0"/>
        <v/>
      </c>
      <c r="B33" s="164"/>
      <c r="C33" s="173" t="str">
        <f t="shared" ref="C33:C48" si="2">IF(B33="","",INDEX(NOM,MATCH($B33,Dossard,0)))</f>
        <v/>
      </c>
      <c r="D33" s="167" t="str">
        <f t="shared" ref="D33:D48" si="3">IF(B33="","",INDEX(PRENOM,MATCH($B33,Dossard,0)))</f>
        <v/>
      </c>
      <c r="E33" s="168" t="str">
        <f t="shared" ref="E33:E48" si="4">IF(B33="","",INDEX(Classe,MATCH($B33,Dossard,0)))</f>
        <v/>
      </c>
      <c r="F33" s="192" t="str">
        <f t="shared" ref="F33:F48" si="5">IF(B33="","",INDEX(Catégorie,MATCH($B33,Dossard,0)))</f>
        <v/>
      </c>
      <c r="G33" s="170" t="str">
        <f t="shared" ref="G33:G48" si="6">IF(B33="","",INDEX(Sexe,MATCH($B33,Dossard,0)))</f>
        <v/>
      </c>
      <c r="H33" s="170" t="str">
        <f t="shared" si="1"/>
        <v/>
      </c>
    </row>
    <row r="34" spans="1:8">
      <c r="A34" s="172" t="str">
        <f t="shared" si="0"/>
        <v/>
      </c>
      <c r="B34" s="164"/>
      <c r="C34" s="173" t="str">
        <f t="shared" si="2"/>
        <v/>
      </c>
      <c r="D34" s="167" t="str">
        <f t="shared" si="3"/>
        <v/>
      </c>
      <c r="E34" s="168" t="str">
        <f t="shared" si="4"/>
        <v/>
      </c>
      <c r="F34" s="192" t="str">
        <f t="shared" si="5"/>
        <v/>
      </c>
      <c r="G34" s="170" t="str">
        <f t="shared" si="6"/>
        <v/>
      </c>
      <c r="H34" s="170" t="str">
        <f t="shared" si="1"/>
        <v/>
      </c>
    </row>
    <row r="35" spans="1:8">
      <c r="A35" s="172" t="str">
        <f t="shared" si="0"/>
        <v/>
      </c>
      <c r="B35" s="164"/>
      <c r="C35" s="173" t="str">
        <f t="shared" si="2"/>
        <v/>
      </c>
      <c r="D35" s="167" t="str">
        <f t="shared" si="3"/>
        <v/>
      </c>
      <c r="E35" s="168" t="str">
        <f t="shared" si="4"/>
        <v/>
      </c>
      <c r="F35" s="192" t="str">
        <f t="shared" si="5"/>
        <v/>
      </c>
      <c r="G35" s="170" t="str">
        <f t="shared" si="6"/>
        <v/>
      </c>
      <c r="H35" s="170" t="str">
        <f t="shared" si="1"/>
        <v/>
      </c>
    </row>
    <row r="36" spans="1:8">
      <c r="A36" s="172" t="str">
        <f t="shared" si="0"/>
        <v/>
      </c>
      <c r="B36" s="164"/>
      <c r="C36" s="173" t="str">
        <f t="shared" si="2"/>
        <v/>
      </c>
      <c r="D36" s="167" t="str">
        <f t="shared" si="3"/>
        <v/>
      </c>
      <c r="E36" s="168" t="str">
        <f t="shared" si="4"/>
        <v/>
      </c>
      <c r="F36" s="192" t="str">
        <f t="shared" si="5"/>
        <v/>
      </c>
      <c r="G36" s="170" t="str">
        <f t="shared" si="6"/>
        <v/>
      </c>
      <c r="H36" s="170" t="str">
        <f t="shared" si="1"/>
        <v/>
      </c>
    </row>
    <row r="37" spans="1:8">
      <c r="A37" s="172" t="str">
        <f t="shared" si="0"/>
        <v/>
      </c>
      <c r="B37" s="164"/>
      <c r="C37" s="173" t="str">
        <f t="shared" si="2"/>
        <v/>
      </c>
      <c r="D37" s="167" t="str">
        <f t="shared" si="3"/>
        <v/>
      </c>
      <c r="E37" s="168" t="str">
        <f t="shared" si="4"/>
        <v/>
      </c>
      <c r="F37" s="192" t="str">
        <f t="shared" si="5"/>
        <v/>
      </c>
      <c r="G37" s="170" t="str">
        <f t="shared" si="6"/>
        <v/>
      </c>
      <c r="H37" s="170" t="str">
        <f t="shared" si="1"/>
        <v/>
      </c>
    </row>
    <row r="38" spans="1:8">
      <c r="A38" s="172" t="str">
        <f t="shared" si="0"/>
        <v/>
      </c>
      <c r="B38" s="164"/>
      <c r="C38" s="173" t="str">
        <f t="shared" si="2"/>
        <v/>
      </c>
      <c r="D38" s="167" t="str">
        <f t="shared" si="3"/>
        <v/>
      </c>
      <c r="E38" s="168" t="str">
        <f t="shared" si="4"/>
        <v/>
      </c>
      <c r="F38" s="192" t="str">
        <f t="shared" si="5"/>
        <v/>
      </c>
      <c r="G38" s="170" t="str">
        <f t="shared" si="6"/>
        <v/>
      </c>
      <c r="H38" s="170" t="str">
        <f t="shared" si="1"/>
        <v/>
      </c>
    </row>
    <row r="39" spans="1:8">
      <c r="A39" s="172" t="str">
        <f t="shared" si="0"/>
        <v/>
      </c>
      <c r="B39" s="164"/>
      <c r="C39" s="173" t="str">
        <f t="shared" si="2"/>
        <v/>
      </c>
      <c r="D39" s="167" t="str">
        <f t="shared" si="3"/>
        <v/>
      </c>
      <c r="E39" s="168" t="str">
        <f t="shared" si="4"/>
        <v/>
      </c>
      <c r="F39" s="192" t="str">
        <f t="shared" si="5"/>
        <v/>
      </c>
      <c r="G39" s="170" t="str">
        <f t="shared" si="6"/>
        <v/>
      </c>
      <c r="H39" s="170" t="str">
        <f t="shared" si="1"/>
        <v/>
      </c>
    </row>
    <row r="40" spans="1:8">
      <c r="A40" s="172" t="str">
        <f t="shared" si="0"/>
        <v/>
      </c>
      <c r="B40" s="164"/>
      <c r="C40" s="173" t="str">
        <f t="shared" si="2"/>
        <v/>
      </c>
      <c r="D40" s="167" t="str">
        <f t="shared" si="3"/>
        <v/>
      </c>
      <c r="E40" s="168" t="str">
        <f t="shared" si="4"/>
        <v/>
      </c>
      <c r="F40" s="192" t="str">
        <f t="shared" si="5"/>
        <v/>
      </c>
      <c r="G40" s="170" t="str">
        <f t="shared" si="6"/>
        <v/>
      </c>
      <c r="H40" s="170" t="str">
        <f t="shared" si="1"/>
        <v/>
      </c>
    </row>
    <row r="41" spans="1:8">
      <c r="A41" s="172" t="str">
        <f t="shared" si="0"/>
        <v/>
      </c>
      <c r="B41" s="164"/>
      <c r="C41" s="173" t="str">
        <f t="shared" si="2"/>
        <v/>
      </c>
      <c r="D41" s="167" t="str">
        <f t="shared" si="3"/>
        <v/>
      </c>
      <c r="E41" s="168" t="str">
        <f t="shared" si="4"/>
        <v/>
      </c>
      <c r="F41" s="192" t="str">
        <f t="shared" si="5"/>
        <v/>
      </c>
      <c r="G41" s="170" t="str">
        <f t="shared" si="6"/>
        <v/>
      </c>
      <c r="H41" s="170" t="str">
        <f t="shared" si="1"/>
        <v/>
      </c>
    </row>
    <row r="42" spans="1:8">
      <c r="A42" s="172" t="str">
        <f t="shared" si="0"/>
        <v/>
      </c>
      <c r="B42" s="164"/>
      <c r="C42" s="173" t="str">
        <f t="shared" si="2"/>
        <v/>
      </c>
      <c r="D42" s="167" t="str">
        <f t="shared" si="3"/>
        <v/>
      </c>
      <c r="E42" s="168" t="str">
        <f t="shared" si="4"/>
        <v/>
      </c>
      <c r="F42" s="192" t="str">
        <f t="shared" si="5"/>
        <v/>
      </c>
      <c r="G42" s="170" t="str">
        <f t="shared" si="6"/>
        <v/>
      </c>
      <c r="H42" s="170" t="str">
        <f t="shared" si="1"/>
        <v/>
      </c>
    </row>
    <row r="43" spans="1:8">
      <c r="A43" s="185" t="str">
        <f t="shared" si="0"/>
        <v/>
      </c>
      <c r="B43" s="186"/>
      <c r="C43" s="187" t="str">
        <f t="shared" si="2"/>
        <v/>
      </c>
      <c r="D43" s="188" t="str">
        <f t="shared" si="3"/>
        <v/>
      </c>
      <c r="E43" s="189" t="str">
        <f t="shared" si="4"/>
        <v/>
      </c>
      <c r="F43" s="193" t="str">
        <f t="shared" si="5"/>
        <v/>
      </c>
      <c r="G43" s="190" t="str">
        <f t="shared" si="6"/>
        <v/>
      </c>
      <c r="H43" s="190" t="str">
        <f t="shared" si="1"/>
        <v/>
      </c>
    </row>
    <row r="44" spans="1:8">
      <c r="A44" s="185" t="str">
        <f t="shared" si="0"/>
        <v/>
      </c>
      <c r="B44" s="186"/>
      <c r="C44" s="187" t="str">
        <f t="shared" si="2"/>
        <v/>
      </c>
      <c r="D44" s="188" t="str">
        <f t="shared" si="3"/>
        <v/>
      </c>
      <c r="E44" s="189" t="str">
        <f t="shared" si="4"/>
        <v/>
      </c>
      <c r="F44" s="193" t="str">
        <f t="shared" si="5"/>
        <v/>
      </c>
      <c r="G44" s="190" t="str">
        <f t="shared" si="6"/>
        <v/>
      </c>
      <c r="H44" s="190" t="str">
        <f t="shared" si="1"/>
        <v/>
      </c>
    </row>
    <row r="45" spans="1:8">
      <c r="A45" s="185" t="str">
        <f t="shared" si="0"/>
        <v/>
      </c>
      <c r="B45" s="186"/>
      <c r="C45" s="187" t="str">
        <f t="shared" si="2"/>
        <v/>
      </c>
      <c r="D45" s="188" t="str">
        <f t="shared" si="3"/>
        <v/>
      </c>
      <c r="E45" s="189" t="str">
        <f t="shared" si="4"/>
        <v/>
      </c>
      <c r="F45" s="193" t="str">
        <f t="shared" si="5"/>
        <v/>
      </c>
      <c r="G45" s="190" t="str">
        <f t="shared" si="6"/>
        <v/>
      </c>
      <c r="H45" s="190" t="str">
        <f t="shared" si="1"/>
        <v/>
      </c>
    </row>
    <row r="46" spans="1:8">
      <c r="A46" s="185" t="str">
        <f t="shared" si="0"/>
        <v/>
      </c>
      <c r="B46" s="186"/>
      <c r="C46" s="187" t="str">
        <f t="shared" si="2"/>
        <v/>
      </c>
      <c r="D46" s="188" t="str">
        <f t="shared" si="3"/>
        <v/>
      </c>
      <c r="E46" s="189" t="str">
        <f t="shared" si="4"/>
        <v/>
      </c>
      <c r="F46" s="193" t="str">
        <f t="shared" si="5"/>
        <v/>
      </c>
      <c r="G46" s="190" t="str">
        <f t="shared" si="6"/>
        <v/>
      </c>
      <c r="H46" s="190" t="str">
        <f t="shared" si="1"/>
        <v/>
      </c>
    </row>
    <row r="47" spans="1:8">
      <c r="A47" s="185" t="str">
        <f t="shared" si="0"/>
        <v/>
      </c>
      <c r="B47" s="186"/>
      <c r="C47" s="187" t="str">
        <f t="shared" si="2"/>
        <v/>
      </c>
      <c r="D47" s="188" t="str">
        <f t="shared" si="3"/>
        <v/>
      </c>
      <c r="E47" s="189" t="str">
        <f t="shared" si="4"/>
        <v/>
      </c>
      <c r="F47" s="193" t="str">
        <f t="shared" si="5"/>
        <v/>
      </c>
      <c r="G47" s="190" t="str">
        <f t="shared" si="6"/>
        <v/>
      </c>
      <c r="H47" s="190" t="str">
        <f t="shared" si="1"/>
        <v/>
      </c>
    </row>
    <row r="48" spans="1:8">
      <c r="A48" s="185" t="str">
        <f t="shared" si="0"/>
        <v/>
      </c>
      <c r="B48" s="186"/>
      <c r="C48" s="187" t="str">
        <f t="shared" si="2"/>
        <v/>
      </c>
      <c r="D48" s="188" t="str">
        <f t="shared" si="3"/>
        <v/>
      </c>
      <c r="E48" s="189" t="str">
        <f t="shared" si="4"/>
        <v/>
      </c>
      <c r="F48" s="193" t="str">
        <f t="shared" si="5"/>
        <v/>
      </c>
      <c r="G48" s="190" t="str">
        <f t="shared" si="6"/>
        <v/>
      </c>
      <c r="H48" s="190" t="str">
        <f t="shared" si="1"/>
        <v/>
      </c>
    </row>
    <row r="49" spans="1:8">
      <c r="A49" s="290" t="str">
        <f t="shared" ref="A49:A72" si="7">IF(B49="","",ROW()-1)</f>
        <v/>
      </c>
      <c r="B49" s="291"/>
      <c r="C49" s="292" t="str">
        <f t="shared" ref="C49:C72" si="8">IF(B49="","",INDEX(NOM,MATCH($B49,Dossard,0)))</f>
        <v/>
      </c>
      <c r="D49" s="293" t="str">
        <f t="shared" ref="D49:D72" si="9">IF(B49="","",INDEX(PRENOM,MATCH($B49,Dossard,0)))</f>
        <v/>
      </c>
      <c r="E49" s="294" t="str">
        <f t="shared" ref="E49:E72" si="10">IF(B49="","",INDEX(Classe,MATCH($B49,Dossard,0)))</f>
        <v/>
      </c>
      <c r="F49" s="295" t="str">
        <f t="shared" ref="F49:F72" si="11">IF(B49="","",INDEX(Catégorie,MATCH($B49,Dossard,0)))</f>
        <v/>
      </c>
      <c r="G49" s="296" t="str">
        <f t="shared" ref="G49:G72" si="12">IF(B49="","",INDEX(Sexe,MATCH($B49,Dossard,0)))</f>
        <v/>
      </c>
      <c r="H49" s="296" t="str">
        <f t="shared" ref="H49:H72" si="13">IF(B49="","",INDEX(Cat,MATCH($B49,Dossard,0)))</f>
        <v/>
      </c>
    </row>
    <row r="50" spans="1:8">
      <c r="A50" s="290" t="str">
        <f t="shared" si="7"/>
        <v/>
      </c>
      <c r="B50" s="291"/>
      <c r="C50" s="292" t="str">
        <f t="shared" si="8"/>
        <v/>
      </c>
      <c r="D50" s="293" t="str">
        <f t="shared" si="9"/>
        <v/>
      </c>
      <c r="E50" s="294" t="str">
        <f t="shared" si="10"/>
        <v/>
      </c>
      <c r="F50" s="295" t="str">
        <f t="shared" si="11"/>
        <v/>
      </c>
      <c r="G50" s="296" t="str">
        <f t="shared" si="12"/>
        <v/>
      </c>
      <c r="H50" s="296" t="str">
        <f t="shared" si="13"/>
        <v/>
      </c>
    </row>
    <row r="51" spans="1:8">
      <c r="A51" s="290" t="str">
        <f t="shared" si="7"/>
        <v/>
      </c>
      <c r="B51" s="291"/>
      <c r="C51" s="292" t="str">
        <f t="shared" si="8"/>
        <v/>
      </c>
      <c r="D51" s="293" t="str">
        <f t="shared" si="9"/>
        <v/>
      </c>
      <c r="E51" s="294" t="str">
        <f t="shared" si="10"/>
        <v/>
      </c>
      <c r="F51" s="295" t="str">
        <f t="shared" si="11"/>
        <v/>
      </c>
      <c r="G51" s="296" t="str">
        <f t="shared" si="12"/>
        <v/>
      </c>
      <c r="H51" s="296" t="str">
        <f t="shared" si="13"/>
        <v/>
      </c>
    </row>
    <row r="52" spans="1:8">
      <c r="A52" s="290" t="str">
        <f t="shared" si="7"/>
        <v/>
      </c>
      <c r="B52" s="291"/>
      <c r="C52" s="292" t="str">
        <f t="shared" si="8"/>
        <v/>
      </c>
      <c r="D52" s="293" t="str">
        <f t="shared" si="9"/>
        <v/>
      </c>
      <c r="E52" s="294" t="str">
        <f t="shared" si="10"/>
        <v/>
      </c>
      <c r="F52" s="295" t="str">
        <f t="shared" si="11"/>
        <v/>
      </c>
      <c r="G52" s="296" t="str">
        <f t="shared" si="12"/>
        <v/>
      </c>
      <c r="H52" s="296" t="str">
        <f t="shared" si="13"/>
        <v/>
      </c>
    </row>
    <row r="53" spans="1:8">
      <c r="A53" s="290" t="str">
        <f t="shared" si="7"/>
        <v/>
      </c>
      <c r="B53" s="291"/>
      <c r="C53" s="292" t="str">
        <f t="shared" si="8"/>
        <v/>
      </c>
      <c r="D53" s="293" t="str">
        <f t="shared" si="9"/>
        <v/>
      </c>
      <c r="E53" s="294" t="str">
        <f t="shared" si="10"/>
        <v/>
      </c>
      <c r="F53" s="295" t="str">
        <f t="shared" si="11"/>
        <v/>
      </c>
      <c r="G53" s="296" t="str">
        <f t="shared" si="12"/>
        <v/>
      </c>
      <c r="H53" s="296" t="str">
        <f t="shared" si="13"/>
        <v/>
      </c>
    </row>
    <row r="54" spans="1:8">
      <c r="A54" s="290" t="str">
        <f t="shared" si="7"/>
        <v/>
      </c>
      <c r="B54" s="291"/>
      <c r="C54" s="292" t="str">
        <f t="shared" si="8"/>
        <v/>
      </c>
      <c r="D54" s="293" t="str">
        <f t="shared" si="9"/>
        <v/>
      </c>
      <c r="E54" s="294" t="str">
        <f t="shared" si="10"/>
        <v/>
      </c>
      <c r="F54" s="295" t="str">
        <f t="shared" si="11"/>
        <v/>
      </c>
      <c r="G54" s="296" t="str">
        <f t="shared" si="12"/>
        <v/>
      </c>
      <c r="H54" s="296" t="str">
        <f t="shared" si="13"/>
        <v/>
      </c>
    </row>
    <row r="55" spans="1:8">
      <c r="A55" s="290" t="str">
        <f t="shared" si="7"/>
        <v/>
      </c>
      <c r="B55" s="291"/>
      <c r="C55" s="292" t="str">
        <f t="shared" si="8"/>
        <v/>
      </c>
      <c r="D55" s="293" t="str">
        <f t="shared" si="9"/>
        <v/>
      </c>
      <c r="E55" s="294" t="str">
        <f t="shared" si="10"/>
        <v/>
      </c>
      <c r="F55" s="295" t="str">
        <f t="shared" si="11"/>
        <v/>
      </c>
      <c r="G55" s="296" t="str">
        <f t="shared" si="12"/>
        <v/>
      </c>
      <c r="H55" s="296" t="str">
        <f t="shared" si="13"/>
        <v/>
      </c>
    </row>
    <row r="56" spans="1:8">
      <c r="A56" s="290" t="str">
        <f t="shared" si="7"/>
        <v/>
      </c>
      <c r="B56" s="291"/>
      <c r="C56" s="292" t="str">
        <f t="shared" si="8"/>
        <v/>
      </c>
      <c r="D56" s="293" t="str">
        <f t="shared" si="9"/>
        <v/>
      </c>
      <c r="E56" s="294" t="str">
        <f t="shared" si="10"/>
        <v/>
      </c>
      <c r="F56" s="295" t="str">
        <f t="shared" si="11"/>
        <v/>
      </c>
      <c r="G56" s="296" t="str">
        <f t="shared" si="12"/>
        <v/>
      </c>
      <c r="H56" s="296" t="str">
        <f t="shared" si="13"/>
        <v/>
      </c>
    </row>
    <row r="57" spans="1:8">
      <c r="A57" s="290" t="str">
        <f t="shared" si="7"/>
        <v/>
      </c>
      <c r="B57" s="291"/>
      <c r="C57" s="292" t="str">
        <f t="shared" si="8"/>
        <v/>
      </c>
      <c r="D57" s="293" t="str">
        <f t="shared" si="9"/>
        <v/>
      </c>
      <c r="E57" s="294" t="str">
        <f t="shared" si="10"/>
        <v/>
      </c>
      <c r="F57" s="295" t="str">
        <f t="shared" si="11"/>
        <v/>
      </c>
      <c r="G57" s="296" t="str">
        <f t="shared" si="12"/>
        <v/>
      </c>
      <c r="H57" s="296" t="str">
        <f t="shared" si="13"/>
        <v/>
      </c>
    </row>
    <row r="58" spans="1:8">
      <c r="A58" s="290" t="str">
        <f t="shared" si="7"/>
        <v/>
      </c>
      <c r="B58" s="291"/>
      <c r="C58" s="292" t="str">
        <f t="shared" si="8"/>
        <v/>
      </c>
      <c r="D58" s="293" t="str">
        <f t="shared" si="9"/>
        <v/>
      </c>
      <c r="E58" s="294" t="str">
        <f t="shared" si="10"/>
        <v/>
      </c>
      <c r="F58" s="295" t="str">
        <f t="shared" si="11"/>
        <v/>
      </c>
      <c r="G58" s="296" t="str">
        <f t="shared" si="12"/>
        <v/>
      </c>
      <c r="H58" s="296" t="str">
        <f t="shared" si="13"/>
        <v/>
      </c>
    </row>
    <row r="59" spans="1:8">
      <c r="A59" s="290" t="str">
        <f t="shared" si="7"/>
        <v/>
      </c>
      <c r="B59" s="291"/>
      <c r="C59" s="292" t="str">
        <f t="shared" si="8"/>
        <v/>
      </c>
      <c r="D59" s="293" t="str">
        <f t="shared" si="9"/>
        <v/>
      </c>
      <c r="E59" s="294" t="str">
        <f t="shared" si="10"/>
        <v/>
      </c>
      <c r="F59" s="295" t="str">
        <f t="shared" si="11"/>
        <v/>
      </c>
      <c r="G59" s="296" t="str">
        <f t="shared" si="12"/>
        <v/>
      </c>
      <c r="H59" s="296" t="str">
        <f t="shared" si="13"/>
        <v/>
      </c>
    </row>
    <row r="60" spans="1:8">
      <c r="A60" s="290" t="str">
        <f t="shared" si="7"/>
        <v/>
      </c>
      <c r="B60" s="291"/>
      <c r="C60" s="292" t="str">
        <f t="shared" si="8"/>
        <v/>
      </c>
      <c r="D60" s="293" t="str">
        <f t="shared" si="9"/>
        <v/>
      </c>
      <c r="E60" s="294" t="str">
        <f t="shared" si="10"/>
        <v/>
      </c>
      <c r="F60" s="295" t="str">
        <f t="shared" si="11"/>
        <v/>
      </c>
      <c r="G60" s="296" t="str">
        <f t="shared" si="12"/>
        <v/>
      </c>
      <c r="H60" s="296" t="str">
        <f t="shared" si="13"/>
        <v/>
      </c>
    </row>
    <row r="61" spans="1:8">
      <c r="A61" s="290" t="str">
        <f t="shared" si="7"/>
        <v/>
      </c>
      <c r="B61" s="291"/>
      <c r="C61" s="292" t="str">
        <f t="shared" si="8"/>
        <v/>
      </c>
      <c r="D61" s="293" t="str">
        <f t="shared" si="9"/>
        <v/>
      </c>
      <c r="E61" s="294" t="str">
        <f t="shared" si="10"/>
        <v/>
      </c>
      <c r="F61" s="295" t="str">
        <f t="shared" si="11"/>
        <v/>
      </c>
      <c r="G61" s="296" t="str">
        <f t="shared" si="12"/>
        <v/>
      </c>
      <c r="H61" s="296" t="str">
        <f t="shared" si="13"/>
        <v/>
      </c>
    </row>
    <row r="62" spans="1:8">
      <c r="A62" s="290" t="str">
        <f t="shared" si="7"/>
        <v/>
      </c>
      <c r="B62" s="291"/>
      <c r="C62" s="292" t="str">
        <f t="shared" si="8"/>
        <v/>
      </c>
      <c r="D62" s="293" t="str">
        <f t="shared" si="9"/>
        <v/>
      </c>
      <c r="E62" s="294" t="str">
        <f t="shared" si="10"/>
        <v/>
      </c>
      <c r="F62" s="295" t="str">
        <f t="shared" si="11"/>
        <v/>
      </c>
      <c r="G62" s="296" t="str">
        <f t="shared" si="12"/>
        <v/>
      </c>
      <c r="H62" s="296" t="str">
        <f t="shared" si="13"/>
        <v/>
      </c>
    </row>
    <row r="63" spans="1:8">
      <c r="A63" s="290" t="str">
        <f t="shared" si="7"/>
        <v/>
      </c>
      <c r="B63" s="291"/>
      <c r="C63" s="292" t="str">
        <f t="shared" si="8"/>
        <v/>
      </c>
      <c r="D63" s="293" t="str">
        <f t="shared" si="9"/>
        <v/>
      </c>
      <c r="E63" s="294" t="str">
        <f t="shared" si="10"/>
        <v/>
      </c>
      <c r="F63" s="295" t="str">
        <f t="shared" si="11"/>
        <v/>
      </c>
      <c r="G63" s="296" t="str">
        <f t="shared" si="12"/>
        <v/>
      </c>
      <c r="H63" s="296" t="str">
        <f t="shared" si="13"/>
        <v/>
      </c>
    </row>
    <row r="64" spans="1:8">
      <c r="A64" s="290" t="str">
        <f t="shared" si="7"/>
        <v/>
      </c>
      <c r="B64" s="291"/>
      <c r="C64" s="292" t="str">
        <f t="shared" si="8"/>
        <v/>
      </c>
      <c r="D64" s="293" t="str">
        <f t="shared" si="9"/>
        <v/>
      </c>
      <c r="E64" s="294" t="str">
        <f t="shared" si="10"/>
        <v/>
      </c>
      <c r="F64" s="295" t="str">
        <f t="shared" si="11"/>
        <v/>
      </c>
      <c r="G64" s="296" t="str">
        <f t="shared" si="12"/>
        <v/>
      </c>
      <c r="H64" s="296" t="str">
        <f t="shared" si="13"/>
        <v/>
      </c>
    </row>
    <row r="65" spans="1:8">
      <c r="A65" s="290" t="str">
        <f t="shared" si="7"/>
        <v/>
      </c>
      <c r="B65" s="291"/>
      <c r="C65" s="292" t="str">
        <f t="shared" si="8"/>
        <v/>
      </c>
      <c r="D65" s="293" t="str">
        <f t="shared" si="9"/>
        <v/>
      </c>
      <c r="E65" s="294" t="str">
        <f t="shared" si="10"/>
        <v/>
      </c>
      <c r="F65" s="295" t="str">
        <f t="shared" si="11"/>
        <v/>
      </c>
      <c r="G65" s="296" t="str">
        <f t="shared" si="12"/>
        <v/>
      </c>
      <c r="H65" s="296" t="str">
        <f t="shared" si="13"/>
        <v/>
      </c>
    </row>
    <row r="66" spans="1:8">
      <c r="A66" s="290" t="str">
        <f t="shared" si="7"/>
        <v/>
      </c>
      <c r="B66" s="291"/>
      <c r="C66" s="292" t="str">
        <f t="shared" si="8"/>
        <v/>
      </c>
      <c r="D66" s="293" t="str">
        <f t="shared" si="9"/>
        <v/>
      </c>
      <c r="E66" s="294" t="str">
        <f t="shared" si="10"/>
        <v/>
      </c>
      <c r="F66" s="295" t="str">
        <f t="shared" si="11"/>
        <v/>
      </c>
      <c r="G66" s="296" t="str">
        <f t="shared" si="12"/>
        <v/>
      </c>
      <c r="H66" s="296" t="str">
        <f t="shared" si="13"/>
        <v/>
      </c>
    </row>
    <row r="67" spans="1:8">
      <c r="A67" s="290" t="str">
        <f t="shared" si="7"/>
        <v/>
      </c>
      <c r="B67" s="291"/>
      <c r="C67" s="292" t="str">
        <f t="shared" si="8"/>
        <v/>
      </c>
      <c r="D67" s="293" t="str">
        <f t="shared" si="9"/>
        <v/>
      </c>
      <c r="E67" s="294" t="str">
        <f t="shared" si="10"/>
        <v/>
      </c>
      <c r="F67" s="295" t="str">
        <f t="shared" si="11"/>
        <v/>
      </c>
      <c r="G67" s="296" t="str">
        <f t="shared" si="12"/>
        <v/>
      </c>
      <c r="H67" s="296" t="str">
        <f t="shared" si="13"/>
        <v/>
      </c>
    </row>
    <row r="68" spans="1:8">
      <c r="A68" s="290" t="str">
        <f t="shared" si="7"/>
        <v/>
      </c>
      <c r="B68" s="291"/>
      <c r="C68" s="292" t="str">
        <f t="shared" si="8"/>
        <v/>
      </c>
      <c r="D68" s="293" t="str">
        <f t="shared" si="9"/>
        <v/>
      </c>
      <c r="E68" s="294" t="str">
        <f t="shared" si="10"/>
        <v/>
      </c>
      <c r="F68" s="295" t="str">
        <f t="shared" si="11"/>
        <v/>
      </c>
      <c r="G68" s="296" t="str">
        <f t="shared" si="12"/>
        <v/>
      </c>
      <c r="H68" s="296" t="str">
        <f t="shared" si="13"/>
        <v/>
      </c>
    </row>
    <row r="69" spans="1:8">
      <c r="A69" s="290" t="str">
        <f t="shared" si="7"/>
        <v/>
      </c>
      <c r="B69" s="291"/>
      <c r="C69" s="292" t="str">
        <f t="shared" si="8"/>
        <v/>
      </c>
      <c r="D69" s="293" t="str">
        <f t="shared" si="9"/>
        <v/>
      </c>
      <c r="E69" s="294" t="str">
        <f t="shared" si="10"/>
        <v/>
      </c>
      <c r="F69" s="295" t="str">
        <f t="shared" si="11"/>
        <v/>
      </c>
      <c r="G69" s="296" t="str">
        <f t="shared" si="12"/>
        <v/>
      </c>
      <c r="H69" s="296" t="str">
        <f t="shared" si="13"/>
        <v/>
      </c>
    </row>
    <row r="70" spans="1:8">
      <c r="A70" s="290" t="str">
        <f t="shared" si="7"/>
        <v/>
      </c>
      <c r="B70" s="291"/>
      <c r="C70" s="292" t="str">
        <f t="shared" si="8"/>
        <v/>
      </c>
      <c r="D70" s="293" t="str">
        <f t="shared" si="9"/>
        <v/>
      </c>
      <c r="E70" s="294" t="str">
        <f t="shared" si="10"/>
        <v/>
      </c>
      <c r="F70" s="295" t="str">
        <f t="shared" si="11"/>
        <v/>
      </c>
      <c r="G70" s="296" t="str">
        <f t="shared" si="12"/>
        <v/>
      </c>
      <c r="H70" s="296" t="str">
        <f t="shared" si="13"/>
        <v/>
      </c>
    </row>
    <row r="71" spans="1:8">
      <c r="A71" s="290" t="str">
        <f t="shared" si="7"/>
        <v/>
      </c>
      <c r="B71" s="291"/>
      <c r="C71" s="292" t="str">
        <f t="shared" si="8"/>
        <v/>
      </c>
      <c r="D71" s="293" t="str">
        <f t="shared" si="9"/>
        <v/>
      </c>
      <c r="E71" s="294" t="str">
        <f t="shared" si="10"/>
        <v/>
      </c>
      <c r="F71" s="295" t="str">
        <f t="shared" si="11"/>
        <v/>
      </c>
      <c r="G71" s="296" t="str">
        <f t="shared" si="12"/>
        <v/>
      </c>
      <c r="H71" s="296" t="str">
        <f t="shared" si="13"/>
        <v/>
      </c>
    </row>
    <row r="72" spans="1:8">
      <c r="A72" s="290" t="str">
        <f t="shared" si="7"/>
        <v/>
      </c>
      <c r="B72" s="291"/>
      <c r="C72" s="292" t="str">
        <f t="shared" si="8"/>
        <v/>
      </c>
      <c r="D72" s="293" t="str">
        <f t="shared" si="9"/>
        <v/>
      </c>
      <c r="E72" s="294" t="str">
        <f t="shared" si="10"/>
        <v/>
      </c>
      <c r="F72" s="295" t="str">
        <f t="shared" si="11"/>
        <v/>
      </c>
      <c r="G72" s="296" t="str">
        <f t="shared" si="12"/>
        <v/>
      </c>
      <c r="H72" s="296" t="str">
        <f t="shared" si="13"/>
        <v/>
      </c>
    </row>
  </sheetData>
  <mergeCells count="9">
    <mergeCell ref="J9:K9"/>
    <mergeCell ref="Q9:R9"/>
    <mergeCell ref="T9:U9"/>
    <mergeCell ref="J19:K19"/>
    <mergeCell ref="J29:K29"/>
    <mergeCell ref="Q29:R29"/>
    <mergeCell ref="Q19:R19"/>
    <mergeCell ref="T19:U19"/>
    <mergeCell ref="T29:U29"/>
  </mergeCells>
  <conditionalFormatting sqref="B33:B1204">
    <cfRule type="duplicateValues" dxfId="40" priority="49"/>
  </conditionalFormatting>
  <printOptions horizontalCentered="1"/>
  <pageMargins left="0.11811023622047245" right="0.31496062992125984" top="0.94488188976377963" bottom="0.74803149606299213" header="0.31496062992125984" footer="0.31496062992125984"/>
  <pageSetup orientation="portrait" horizontalDpi="4294967294" r:id="rId1"/>
  <headerFooter alignWithMargins="0">
    <oddHeader xml:space="preserve">&amp;C&amp;"Arial,Gras"&amp;16CROSS DU DISTRICT ITI
BG2
&amp;R
</oddHeader>
  </headerFooter>
  <legacyDrawing r:id="rId2"/>
  <oleObjects>
    <oleObject progId="MSPhotoEd.3" shapeId="14337" r:id="rId3"/>
    <oleObject progId="MSPhotoEd.3" shapeId="14338" r:id="rId4"/>
    <oleObject progId="MSPhotoEd.3" shapeId="14339" r:id="rId5"/>
    <oleObject progId="MSPhotoEd.3" shapeId="14340" r:id="rId6"/>
  </oleObjects>
  <tableParts count="1"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105</vt:i4>
      </vt:variant>
    </vt:vector>
  </HeadingPairs>
  <TitlesOfParts>
    <vt:vector size="116" baseType="lpstr">
      <vt:lpstr>Données </vt:lpstr>
      <vt:lpstr>Podiums Indiv</vt:lpstr>
      <vt:lpstr>Podiums Général</vt:lpstr>
      <vt:lpstr>CF JF</vt:lpstr>
      <vt:lpstr>CG JG</vt:lpstr>
      <vt:lpstr>MF</vt:lpstr>
      <vt:lpstr>MG</vt:lpstr>
      <vt:lpstr>BF2</vt:lpstr>
      <vt:lpstr>BG2</vt:lpstr>
      <vt:lpstr>BF1</vt:lpstr>
      <vt:lpstr>BG1</vt:lpstr>
      <vt:lpstr>'BF1'!Cat</vt:lpstr>
      <vt:lpstr>'BF2'!Cat</vt:lpstr>
      <vt:lpstr>'BG1'!Cat</vt:lpstr>
      <vt:lpstr>'BG2'!Cat</vt:lpstr>
      <vt:lpstr>'CG JG'!Cat</vt:lpstr>
      <vt:lpstr>MF!Cat</vt:lpstr>
      <vt:lpstr>MG!Cat</vt:lpstr>
      <vt:lpstr>Cat</vt:lpstr>
      <vt:lpstr>'BF1'!Catégorie</vt:lpstr>
      <vt:lpstr>'BF2'!Catégorie</vt:lpstr>
      <vt:lpstr>'BG1'!Catégorie</vt:lpstr>
      <vt:lpstr>'BG2'!Catégorie</vt:lpstr>
      <vt:lpstr>'CG JG'!Catégorie</vt:lpstr>
      <vt:lpstr>MF!Catégorie</vt:lpstr>
      <vt:lpstr>MG!Catégorie</vt:lpstr>
      <vt:lpstr>Catégorie</vt:lpstr>
      <vt:lpstr>Class</vt:lpstr>
      <vt:lpstr>'BF1'!Classe</vt:lpstr>
      <vt:lpstr>'BF2'!Classe</vt:lpstr>
      <vt:lpstr>'BG1'!Classe</vt:lpstr>
      <vt:lpstr>'BG2'!Classe</vt:lpstr>
      <vt:lpstr>'CG JG'!Classe</vt:lpstr>
      <vt:lpstr>MF!Classe</vt:lpstr>
      <vt:lpstr>MG!Classe</vt:lpstr>
      <vt:lpstr>Classe</vt:lpstr>
      <vt:lpstr>'BF1'!Classes</vt:lpstr>
      <vt:lpstr>'BF2'!Classes</vt:lpstr>
      <vt:lpstr>'BG1'!Classes</vt:lpstr>
      <vt:lpstr>'BG2'!Classes</vt:lpstr>
      <vt:lpstr>'CG JG'!Classes</vt:lpstr>
      <vt:lpstr>MF!Classes</vt:lpstr>
      <vt:lpstr>MG!Classes</vt:lpstr>
      <vt:lpstr>Classes</vt:lpstr>
      <vt:lpstr>Classes2</vt:lpstr>
      <vt:lpstr>classes4</vt:lpstr>
      <vt:lpstr>classes5</vt:lpstr>
      <vt:lpstr>'BF1'!Clast</vt:lpstr>
      <vt:lpstr>'BF2'!Clast</vt:lpstr>
      <vt:lpstr>'BG1'!Clast</vt:lpstr>
      <vt:lpstr>'BG2'!Clast</vt:lpstr>
      <vt:lpstr>'CF JF'!Clast</vt:lpstr>
      <vt:lpstr>'CG JG'!Clast</vt:lpstr>
      <vt:lpstr>MF!Clast</vt:lpstr>
      <vt:lpstr>MG!Clast</vt:lpstr>
      <vt:lpstr>Clast</vt:lpstr>
      <vt:lpstr>'BF1'!Dossard</vt:lpstr>
      <vt:lpstr>'BF2'!Dossard</vt:lpstr>
      <vt:lpstr>'BG1'!Dossard</vt:lpstr>
      <vt:lpstr>'BG2'!Dossard</vt:lpstr>
      <vt:lpstr>'CG JG'!Dossard</vt:lpstr>
      <vt:lpstr>MF!Dossard</vt:lpstr>
      <vt:lpstr>MG!Dossard</vt:lpstr>
      <vt:lpstr>Dossard</vt:lpstr>
      <vt:lpstr>'BF1'!Impression_des_titres</vt:lpstr>
      <vt:lpstr>'BF2'!Impression_des_titres</vt:lpstr>
      <vt:lpstr>'BG1'!Impression_des_titres</vt:lpstr>
      <vt:lpstr>'BG2'!Impression_des_titres</vt:lpstr>
      <vt:lpstr>'CF JF'!Impression_des_titres</vt:lpstr>
      <vt:lpstr>'CG JG'!Impression_des_titres</vt:lpstr>
      <vt:lpstr>MF!Impression_des_titres</vt:lpstr>
      <vt:lpstr>MG!Impression_des_titres</vt:lpstr>
      <vt:lpstr>'BF1'!NOM</vt:lpstr>
      <vt:lpstr>'BF2'!NOM</vt:lpstr>
      <vt:lpstr>'BG1'!NOM</vt:lpstr>
      <vt:lpstr>'BG2'!NOM</vt:lpstr>
      <vt:lpstr>'CG JG'!NOM</vt:lpstr>
      <vt:lpstr>MF!NOM</vt:lpstr>
      <vt:lpstr>MG!NOM</vt:lpstr>
      <vt:lpstr>NOM</vt:lpstr>
      <vt:lpstr>'BF1'!noms</vt:lpstr>
      <vt:lpstr>'BF2'!noms</vt:lpstr>
      <vt:lpstr>'BG1'!noms</vt:lpstr>
      <vt:lpstr>'BG2'!noms</vt:lpstr>
      <vt:lpstr>'CG JG'!noms</vt:lpstr>
      <vt:lpstr>MF!noms</vt:lpstr>
      <vt:lpstr>MG!noms</vt:lpstr>
      <vt:lpstr>noms</vt:lpstr>
      <vt:lpstr>Plac</vt:lpstr>
      <vt:lpstr>'BF1'!place</vt:lpstr>
      <vt:lpstr>'BF2'!place</vt:lpstr>
      <vt:lpstr>'BG1'!place</vt:lpstr>
      <vt:lpstr>'BG2'!place</vt:lpstr>
      <vt:lpstr>'CG JG'!place</vt:lpstr>
      <vt:lpstr>MF!place</vt:lpstr>
      <vt:lpstr>MG!place</vt:lpstr>
      <vt:lpstr>place</vt:lpstr>
      <vt:lpstr>Place2</vt:lpstr>
      <vt:lpstr>place4</vt:lpstr>
      <vt:lpstr>place5</vt:lpstr>
      <vt:lpstr>'BF1'!PRENOM</vt:lpstr>
      <vt:lpstr>'BF2'!PRENOM</vt:lpstr>
      <vt:lpstr>'BG1'!PRENOM</vt:lpstr>
      <vt:lpstr>'BG2'!PRENOM</vt:lpstr>
      <vt:lpstr>'CG JG'!PRENOM</vt:lpstr>
      <vt:lpstr>MF!PRENOM</vt:lpstr>
      <vt:lpstr>MG!PRENOM</vt:lpstr>
      <vt:lpstr>PRENOM</vt:lpstr>
      <vt:lpstr>'BF1'!Sexe</vt:lpstr>
      <vt:lpstr>'BF2'!Sexe</vt:lpstr>
      <vt:lpstr>'BG1'!Sexe</vt:lpstr>
      <vt:lpstr>'BG2'!Sexe</vt:lpstr>
      <vt:lpstr>'CG JG'!Sexe</vt:lpstr>
      <vt:lpstr>MF!Sexe</vt:lpstr>
      <vt:lpstr>MG!Sexe</vt:lpstr>
      <vt:lpstr>Sexe</vt:lpstr>
    </vt:vector>
  </TitlesOfParts>
  <Company>Direction des Enseignements Secondaires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 Angué</dc:creator>
  <cp:lastModifiedBy>David et Caro Acer</cp:lastModifiedBy>
  <cp:lastPrinted>2014-10-30T04:20:21Z</cp:lastPrinted>
  <dcterms:created xsi:type="dcterms:W3CDTF">2003-09-23T19:19:15Z</dcterms:created>
  <dcterms:modified xsi:type="dcterms:W3CDTF">2014-10-30T04:26:38Z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