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65" windowWidth="11730" windowHeight="6735" activeTab="3"/>
  </bookViews>
  <sheets>
    <sheet name="actif" sheetId="1" r:id="rId1"/>
    <sheet name="passif" sheetId="2" r:id="rId2"/>
    <sheet name="charges" sheetId="3" r:id="rId3"/>
    <sheet name="produits" sheetId="4" r:id="rId4"/>
  </sheets>
  <externalReferences>
    <externalReference r:id="rId7"/>
  </externalReferences>
  <definedNames>
    <definedName name="_xlnm.Print_Titles" localSheetId="2">'charges'!$1:$4</definedName>
  </definedNames>
  <calcPr fullCalcOnLoad="1"/>
</workbook>
</file>

<file path=xl/sharedStrings.xml><?xml version="1.0" encoding="utf-8"?>
<sst xmlns="http://schemas.openxmlformats.org/spreadsheetml/2006/main" count="293" uniqueCount="273">
  <si>
    <t>BILAN</t>
  </si>
  <si>
    <t>COMPTES DE RÉGULARISATION</t>
  </si>
  <si>
    <t>PASSIF</t>
  </si>
  <si>
    <t>Exercice N</t>
  </si>
  <si>
    <t>Exercice N-1</t>
  </si>
  <si>
    <t>CAPITAUX PROPRES</t>
  </si>
  <si>
    <t>Report à nouveau  ( + )</t>
  </si>
  <si>
    <t>Report à nouveau  ( - )</t>
  </si>
  <si>
    <t>Résultat net de l'exercice ( bénéfice)</t>
  </si>
  <si>
    <t>Résultat net de l'exercice ( perte)</t>
  </si>
  <si>
    <t>Subventions d'équipement</t>
  </si>
  <si>
    <t>PROVISIONS</t>
  </si>
  <si>
    <t>DETTES</t>
  </si>
  <si>
    <t>Découverts bancaires</t>
  </si>
  <si>
    <t>Valeur du patrimoine intégré</t>
  </si>
  <si>
    <t>Fonds Associatif sans droit de reprise</t>
  </si>
  <si>
    <t>Provisions pour risques</t>
  </si>
  <si>
    <t>Réserves pour investissements (provenant du résultat)</t>
  </si>
  <si>
    <t>Réserves diverses</t>
  </si>
  <si>
    <t>Provisions pour grosses réparations</t>
  </si>
  <si>
    <t>Fournisseurs</t>
  </si>
  <si>
    <t>F.F.J.D.A.</t>
  </si>
  <si>
    <t xml:space="preserve">Organismes décentralisés </t>
  </si>
  <si>
    <t>Produits constatés d'avance Conseil Régional/Général</t>
  </si>
  <si>
    <t>Produits constatés d'avance divers</t>
  </si>
  <si>
    <t>Produits constatés d'avance adhésions</t>
  </si>
  <si>
    <t>Fonds associatif avec droit reprise (apport des Collèges CN)</t>
  </si>
  <si>
    <t>Réalisation</t>
  </si>
  <si>
    <t>Prévision</t>
  </si>
  <si>
    <t>Coupes, médailles, trophées, récompenses</t>
  </si>
  <si>
    <t>Insignes, fanions, écussons</t>
  </si>
  <si>
    <t>Variation des stocks passeports ( + ou - )</t>
  </si>
  <si>
    <t>Achat de passeports sportifs</t>
  </si>
  <si>
    <t>Primes d'assurances</t>
  </si>
  <si>
    <t>Services bancaires et assimilés</t>
  </si>
  <si>
    <t>Taxes foncières</t>
  </si>
  <si>
    <t>Autres Impôts et taxes</t>
  </si>
  <si>
    <t>Autres charges sociales</t>
  </si>
  <si>
    <t>Dotations aux amortissements sur immobilisations</t>
  </si>
  <si>
    <t>Intérêts des emprunts et dettes</t>
  </si>
  <si>
    <t>Valeur comptable des éléments d'actif cédés</t>
  </si>
  <si>
    <t>TOTAL DES CHARGES ( 1+2+3 )</t>
  </si>
  <si>
    <t>COMPTE de RÉSULTAT</t>
  </si>
  <si>
    <t>CHARGES</t>
  </si>
  <si>
    <t>Provisions pour charges sociales sur congés à payer</t>
  </si>
  <si>
    <t>DETTES FINANCIÈRES</t>
  </si>
  <si>
    <t>Emprunts auprès d'établissements de crédit</t>
  </si>
  <si>
    <t>DETTES D'EXPLOITATION</t>
  </si>
  <si>
    <t>TOTAL GÉNÉRAL (1+2+3)</t>
  </si>
  <si>
    <t>CHARGES D'EXPLOITATION</t>
  </si>
  <si>
    <t>ACHATS ET VARIATION DES STOCKS</t>
  </si>
  <si>
    <t>SERVICES EXTÉRIEURS EN RELATION AVEC L'ACTIVITÉ</t>
  </si>
  <si>
    <t>CHARGES DE PERSONNEL</t>
  </si>
  <si>
    <t>DOTATIONS AUX AMORTISSEMENTS ET PROVISIONS</t>
  </si>
  <si>
    <t>CHARGES EXCEPTIONNELLES</t>
  </si>
  <si>
    <t>Variation des stocks de fournitures ( + ou - )</t>
  </si>
  <si>
    <t>Matières consommables</t>
  </si>
  <si>
    <t>Variation des stocks boutique (+ ou - )</t>
  </si>
  <si>
    <t>Fournitures d'entretien et de petit équipement</t>
  </si>
  <si>
    <t>Fournitures de bureau (stockées)</t>
  </si>
  <si>
    <t>Fournitures de bureau (non stockées)</t>
  </si>
  <si>
    <t>Autres matières ou fournitures (non stockées)</t>
  </si>
  <si>
    <t>Achats de marchandises diverses</t>
  </si>
  <si>
    <t>Achats boutique</t>
  </si>
  <si>
    <t>Sous-traitance</t>
  </si>
  <si>
    <t>Locations immobilières</t>
  </si>
  <si>
    <t>Locations mobilières</t>
  </si>
  <si>
    <t>Charges locatives et de co-propriété</t>
  </si>
  <si>
    <t>Entretien, réparations sur biens immobiliers</t>
  </si>
  <si>
    <t>Entretien, réparations sur biens mobiliers</t>
  </si>
  <si>
    <t>Personnel intérimaire</t>
  </si>
  <si>
    <t>Honoraires</t>
  </si>
  <si>
    <t>Frais d'actes et de contentieux</t>
  </si>
  <si>
    <t xml:space="preserve">Publicité, publication, relations publiques </t>
  </si>
  <si>
    <t>Divers (pourboires, dons courants)</t>
  </si>
  <si>
    <t>Indemnités kilométriques - jury d'examen</t>
  </si>
  <si>
    <t>Indemnités kilométriques - cadres techniques</t>
  </si>
  <si>
    <t xml:space="preserve">Indemnités kilométriques - dirigeants </t>
  </si>
  <si>
    <t>Indemnités kilométriques - arbitres</t>
  </si>
  <si>
    <t>Indemnités kilométriques - commissaires sportifs</t>
  </si>
  <si>
    <t>Indemnités frais divers  - arbitres</t>
  </si>
  <si>
    <t>Indemnités frais divers - commissaires sportifs</t>
  </si>
  <si>
    <t>Indemnités frais divers - athlètes</t>
  </si>
  <si>
    <t>Indemnités frais divers - jury d'examen</t>
  </si>
  <si>
    <t>Indemnités frais divers - cadre techniques</t>
  </si>
  <si>
    <t>Indemnités kilométriques - administratifs</t>
  </si>
  <si>
    <t>Indemnités frais divers - administratifs</t>
  </si>
  <si>
    <t>Indemnités frais divers - assistance médicale</t>
  </si>
  <si>
    <t>Hébergement, nourriture - arbitres</t>
  </si>
  <si>
    <t>Hébergement, nourriture - commissaires sportifs</t>
  </si>
  <si>
    <t>Hébergement, nourriture - jury d'examen</t>
  </si>
  <si>
    <t>Hébergement, nourriture - administratifs</t>
  </si>
  <si>
    <t>Hébergement, nourriture - dirigeants</t>
  </si>
  <si>
    <t>Missions, réceptions diverses (comité directeur)</t>
  </si>
  <si>
    <t>Cotisations (hors organismes fédéraux)</t>
  </si>
  <si>
    <t>Cotisations (organismes fédéraux)</t>
  </si>
  <si>
    <t>Pertes sur créances de l'exercice</t>
  </si>
  <si>
    <t>Primes aux athlètes</t>
  </si>
  <si>
    <t>Impôts et taxes sur salaires</t>
  </si>
  <si>
    <t>Frais télécommunications</t>
  </si>
  <si>
    <t>Frais postaux</t>
  </si>
  <si>
    <t>Assemblées générales</t>
  </si>
  <si>
    <t>Comité directeur - réunions</t>
  </si>
  <si>
    <t>Documentation générale</t>
  </si>
  <si>
    <t>Chauffage, électricité</t>
  </si>
  <si>
    <t>Rémunération du personnel</t>
  </si>
  <si>
    <t>Dotations aux amortissements charges à répartir</t>
  </si>
  <si>
    <t>Redevance crédit-bail immobilier</t>
  </si>
  <si>
    <t>Redevance crédit-bail mobilier</t>
  </si>
  <si>
    <t>Indemnités kilométriques - athlètes</t>
  </si>
  <si>
    <t>Indemnités kilométriques - assistance médicale</t>
  </si>
  <si>
    <t>Indemnités frais divers - dirigeants</t>
  </si>
  <si>
    <t>Hébergement, nourriture - athlètes</t>
  </si>
  <si>
    <t>Hébergement, nourriture - assistance médicale</t>
  </si>
  <si>
    <t>IMPÔTS ET TAXES</t>
  </si>
  <si>
    <t>CHARGES FINANCIÈRES</t>
  </si>
  <si>
    <t>Charges exceptionnelles de l'exercice</t>
  </si>
  <si>
    <t>Charges exceptionnelles sur exercices antérieurs</t>
  </si>
  <si>
    <t>SOLDE CRÉDITEUR - BENEFICE</t>
  </si>
  <si>
    <t>TOTAL GÉNÉRAL</t>
  </si>
  <si>
    <t>SERVICES EXTÉRIEURS EN RELATION AVEC LES ÉQUIPEMENTS</t>
  </si>
  <si>
    <t>Intérêts bancaires</t>
  </si>
  <si>
    <t>PRODUITS</t>
  </si>
  <si>
    <t>Recettes et remboursements divers</t>
  </si>
  <si>
    <t>FFJDA divers</t>
  </si>
  <si>
    <t>Autres recettes sur activités annexes</t>
  </si>
  <si>
    <t>Revenus des placements</t>
  </si>
  <si>
    <t>Reprise sur amortissements</t>
  </si>
  <si>
    <t>Reprise sur provisions</t>
  </si>
  <si>
    <t>Produits cessions éléments d'actif</t>
  </si>
  <si>
    <t>TOTAL DES PRODUITS ( 1+2+3+4+5 )</t>
  </si>
  <si>
    <t>PRODUITS D'EXPLOITATION</t>
  </si>
  <si>
    <t>RECETTES ADMINISTRATIVES</t>
  </si>
  <si>
    <t>RECETTES SUR ACTIVITÉS ANNEXES</t>
  </si>
  <si>
    <t>FFJDA fonds de déplacement inter-régions</t>
  </si>
  <si>
    <t>Prestations diverses</t>
  </si>
  <si>
    <t>Prestations de bureau</t>
  </si>
  <si>
    <t>Ventes diverses</t>
  </si>
  <si>
    <t>Ventes boutique</t>
  </si>
  <si>
    <t>Ventes de passeports sportifs</t>
  </si>
  <si>
    <t>Cotisations clubs - adhésion F.F.J.D.A.</t>
  </si>
  <si>
    <t>Produits divers de gestion courante</t>
  </si>
  <si>
    <t>Participation des stagiaires</t>
  </si>
  <si>
    <t>SUBVENTIONS D'EXPLOITATION</t>
  </si>
  <si>
    <t>PRODUITS FINANCIERS</t>
  </si>
  <si>
    <t>TOTAL DES RECETTES ADMINISTRATIVES             a</t>
  </si>
  <si>
    <t>AUTRES PRODUITS D'EXPLOITATION</t>
  </si>
  <si>
    <t>PRODUITS EXCEPTIONNELS</t>
  </si>
  <si>
    <t>FFJDA budget de fonctionnement</t>
  </si>
  <si>
    <t>Produits exceptionnels sur opération de gestion</t>
  </si>
  <si>
    <t>SOLDE DÉBITEUR - DÉFICIT</t>
  </si>
  <si>
    <t>URSSAF à payer</t>
  </si>
  <si>
    <t>Caisse de retraite et de prévoyance à payer</t>
  </si>
  <si>
    <t>ASSEDIC à payer</t>
  </si>
  <si>
    <t>Cotisations à l'URSSAF</t>
  </si>
  <si>
    <t>Cotisations aux ASSEDIC</t>
  </si>
  <si>
    <t>Cotisations clubs</t>
  </si>
  <si>
    <t>TOTAL DES CAPITAUX PROPRES                                                   1</t>
  </si>
  <si>
    <t>TOTAL DES PROVISIONS                                                                2</t>
  </si>
  <si>
    <t>TOTAL DES DETTES FINANCIÈRES                                                 a</t>
  </si>
  <si>
    <t>TOTAL DES DETTES D'EXPLOITATION                                            b</t>
  </si>
  <si>
    <t>TOTAL DES COMPTES DE RÉGULARISATION                                 c</t>
  </si>
  <si>
    <t>TOTAL DES DETTES  (a+b+c)                                                          3</t>
  </si>
  <si>
    <t>Cotisations  caisses de retraite et  prévoyance</t>
  </si>
  <si>
    <t>Variation stocks marchandises diverses ( + ou - )</t>
  </si>
  <si>
    <t>TOTAL DES ACHATS ET VARIATION DES STOCKS a</t>
  </si>
  <si>
    <t>TOTAL DES IMPÔTS ET TAXES                               d</t>
  </si>
  <si>
    <t>TOTAL DES CHARGES DE PERSONNEL                   e</t>
  </si>
  <si>
    <t>Petits matériels et équipements sportifs</t>
  </si>
  <si>
    <t>Dotations provisions pour dépréciation des immobilisations</t>
  </si>
  <si>
    <t>Dotations provisions  risques charges d'exploitation</t>
  </si>
  <si>
    <t>TOTAL DES CHARGES FINANCIÈRES                       2</t>
  </si>
  <si>
    <t>TOTAL DES DOTATIONS                                           f</t>
  </si>
  <si>
    <t>TOTAL DES CHARGES EXCEPTIONNELLES              3</t>
  </si>
  <si>
    <t>C.O.R.G., passages grades</t>
  </si>
  <si>
    <t>FFJDA fonds nat. de déplacement administratif</t>
  </si>
  <si>
    <t>FFJDA fonds nat, de déplacement sportif</t>
  </si>
  <si>
    <t>TOTAL DES RECETTES SUR ACTIVITÉS ANNEXES  b</t>
  </si>
  <si>
    <t>TOTAL DES SUBVENTIONS D'EXPLOITATION         c</t>
  </si>
  <si>
    <t>TOTAL DES AUTRES PRODUITS D'EXPLOITATION  d</t>
  </si>
  <si>
    <t>TOTAL  PRODUITS D'EXPLOITATION (a+b+c+d)      1</t>
  </si>
  <si>
    <t>TOTAL DES PRODUIT EXCEPTIONNELS                   3</t>
  </si>
  <si>
    <t>TOTAL DES PRODUITS FINANCIERS                        2</t>
  </si>
  <si>
    <t>TOTAL CHARGES D'EXPLOITATION                                                                                    .                                                   (a+b+c+d+e+f)      1</t>
  </si>
  <si>
    <t>TOTAL SERVICES EXTÉRIEURS EN RELATION AVEC LES ÉQUIPEMENTS                                                  b</t>
  </si>
  <si>
    <t>TOTAL SERVICES EXTÉRIEURS EN RELATION AVEC     L'ACTIVITÉ                                                               c</t>
  </si>
  <si>
    <t>Rémunérations dues aux personnels</t>
  </si>
  <si>
    <t>Factures non parvenues</t>
  </si>
  <si>
    <t>Produits constatés d'avance CNDS</t>
  </si>
  <si>
    <t>Budget</t>
  </si>
  <si>
    <t>Location à titre gratuit</t>
  </si>
  <si>
    <t>Coupes, médailles, trophées remises à titre gratuit</t>
  </si>
  <si>
    <t>mise à disposition gratuite de biens et prestations</t>
  </si>
  <si>
    <t>Déplacement, mission</t>
  </si>
  <si>
    <t>Valorisation CTF</t>
  </si>
  <si>
    <t>Personnel Bénévole</t>
  </si>
  <si>
    <t>NOUVEAU  TOTAL AVEC CONTRIBUTION VOLONTAIRE</t>
  </si>
  <si>
    <t>Organismes sociaux - Charges à payer - Etat.</t>
  </si>
  <si>
    <t>COMITÉ DÉPARTEMENTAL du FINISTERE</t>
  </si>
  <si>
    <t>COMITÉ DÉPARTEMENTAL du FINISTERE 29</t>
  </si>
  <si>
    <t>LIGUE de Bretagne</t>
  </si>
  <si>
    <t>Déplacement, mission Bénévolat</t>
  </si>
  <si>
    <t>Recettes publicitaires / SPONSOR</t>
  </si>
  <si>
    <t>LIGUE de BRETAGNE</t>
  </si>
  <si>
    <t xml:space="preserve">Exercice N </t>
  </si>
  <si>
    <t>Ex.N-1</t>
  </si>
  <si>
    <t xml:space="preserve">ACTIF </t>
  </si>
  <si>
    <t>BRUT</t>
  </si>
  <si>
    <t>Amortissements</t>
  </si>
  <si>
    <t>NET</t>
  </si>
  <si>
    <t>et provisions</t>
  </si>
  <si>
    <t>ACTIF IMMOBILISE</t>
  </si>
  <si>
    <t>IMMOBILISATIONS INCORPORELLES</t>
  </si>
  <si>
    <t>208200 Logiciels</t>
  </si>
  <si>
    <t>TOTAL IMMOBILISATIONS INCORPORELLES a         A</t>
  </si>
  <si>
    <t>IMMOBILISATIONS CORPORELLES</t>
  </si>
  <si>
    <t>Ensembles immobiliers sportifs</t>
  </si>
  <si>
    <t>Ensembles immob. administratifs</t>
  </si>
  <si>
    <t>Équipement et matériel sportif</t>
  </si>
  <si>
    <t>Matériel de bureau &amp; informatique</t>
  </si>
  <si>
    <t>TOTAL IMMOBILISATIONS CORPORELLES    b</t>
  </si>
  <si>
    <t>IMMOBILISATIONS FINANCIÈRES</t>
  </si>
  <si>
    <t>Titres de participation</t>
  </si>
  <si>
    <t>Titres immobilisés</t>
  </si>
  <si>
    <t>TOTAL IMMOBILISATIONS FINANCIÈRES       c</t>
  </si>
  <si>
    <t>TOTAL ACTIF IMMOBILISE    (a+b+c)              1</t>
  </si>
  <si>
    <t>ACTIF CIRCULANT</t>
  </si>
  <si>
    <t>STOCKS - APPROVISIONNEMENTS</t>
  </si>
  <si>
    <t>Fournitures</t>
  </si>
  <si>
    <t>Stocks marchandises diverses</t>
  </si>
  <si>
    <t>Stocks boutique</t>
  </si>
  <si>
    <t>Stocks passeports sportifs</t>
  </si>
  <si>
    <t>TOTAL STOCKS - APPROVISIONNEMENTS    d</t>
  </si>
  <si>
    <t>CRÉANCES</t>
  </si>
  <si>
    <t>Cotisations clubs à recevoir</t>
  </si>
  <si>
    <t>Subventions à recevoir</t>
  </si>
  <si>
    <t>Budget fonctionnement FFJDA à recevoir</t>
  </si>
  <si>
    <t>Autres produits à recevoir</t>
  </si>
  <si>
    <t>TOTAL DES CRÉANCES                                  e</t>
  </si>
  <si>
    <t>TOTAL DES CREANCES</t>
  </si>
  <si>
    <t>DISPONIBILITÉS</t>
  </si>
  <si>
    <t>Valeurs mobilières de placement</t>
  </si>
  <si>
    <t xml:space="preserve">Banque </t>
  </si>
  <si>
    <t>Caisse du siège social</t>
  </si>
  <si>
    <t>Charges à répartir s/ plusieurs exercices</t>
  </si>
  <si>
    <t xml:space="preserve">Charges constatées d'avance </t>
  </si>
  <si>
    <t>TOTAL DES COMPTES DE RÉGULARISATION g</t>
  </si>
  <si>
    <t xml:space="preserve">TOTAL GÉNÉRAL       </t>
  </si>
  <si>
    <t>Banque  LCL</t>
  </si>
  <si>
    <t>Banque CMB</t>
  </si>
  <si>
    <t>Livret CMB</t>
  </si>
  <si>
    <t xml:space="preserve">TOTAL DES DISPONIBILITÉS                          </t>
  </si>
  <si>
    <t>Compte d'attente</t>
  </si>
  <si>
    <t>Autres materiels</t>
  </si>
  <si>
    <t>Formation continue</t>
  </si>
  <si>
    <t>Autres organismes sociaux divers</t>
  </si>
  <si>
    <t>Locations CDOS</t>
  </si>
  <si>
    <t>Tournoi</t>
  </si>
  <si>
    <t>Cadeaux</t>
  </si>
  <si>
    <t>Déplacements des dirigeants</t>
  </si>
  <si>
    <t>Transport entre dojo tapis</t>
  </si>
  <si>
    <t>Déplacements CLE + frais</t>
  </si>
  <si>
    <t>Déplacements entre dojo</t>
  </si>
  <si>
    <t>Transport collectifs du personnel</t>
  </si>
  <si>
    <t>Indemnités kilométriques - stages</t>
  </si>
  <si>
    <t>Subventions  FF1DA</t>
  </si>
  <si>
    <t>Subventions F.N.D.S.</t>
  </si>
  <si>
    <t>Subventions Conseil/Général</t>
  </si>
  <si>
    <t>Subventions Conseil/Régional</t>
  </si>
  <si>
    <t>Produits en attente</t>
  </si>
  <si>
    <t>Adhesions des structures</t>
  </si>
  <si>
    <t>Adhesions des structures individuelles</t>
  </si>
  <si>
    <t>Autres produits financiers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</si>
</sst>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_€"/>
  </numFmts>
  <fonts count="50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7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" fillId="33" borderId="14" xfId="0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4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0" xfId="0" applyNumberFormat="1" applyAlignment="1">
      <alignment/>
    </xf>
    <xf numFmtId="4" fontId="4" fillId="33" borderId="21" xfId="0" applyNumberFormat="1" applyFont="1" applyFill="1" applyBorder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4" fillId="33" borderId="10" xfId="0" applyNumberFormat="1" applyFont="1" applyFill="1" applyBorder="1" applyAlignment="1">
      <alignment horizontal="center"/>
    </xf>
    <xf numFmtId="4" fontId="4" fillId="33" borderId="22" xfId="0" applyNumberFormat="1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23" xfId="0" applyNumberFormat="1" applyFont="1" applyFill="1" applyBorder="1" applyAlignment="1">
      <alignment/>
    </xf>
    <xf numFmtId="0" fontId="0" fillId="0" borderId="20" xfId="0" applyBorder="1" applyAlignment="1">
      <alignment horizontal="left" wrapText="1"/>
    </xf>
    <xf numFmtId="0" fontId="0" fillId="0" borderId="12" xfId="0" applyBorder="1" applyAlignment="1">
      <alignment vertical="top"/>
    </xf>
    <xf numFmtId="0" fontId="5" fillId="0" borderId="12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left"/>
    </xf>
    <xf numFmtId="3" fontId="4" fillId="33" borderId="17" xfId="0" applyNumberFormat="1" applyFont="1" applyFill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33" borderId="11" xfId="0" applyNumberFormat="1" applyFont="1" applyFill="1" applyBorder="1" applyAlignment="1">
      <alignment/>
    </xf>
    <xf numFmtId="0" fontId="0" fillId="0" borderId="24" xfId="0" applyBorder="1" applyAlignment="1">
      <alignment vertical="top"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6" fillId="34" borderId="28" xfId="0" applyFont="1" applyFill="1" applyBorder="1" applyAlignment="1">
      <alignment/>
    </xf>
    <xf numFmtId="3" fontId="0" fillId="0" borderId="12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3" fontId="0" fillId="0" borderId="29" xfId="0" applyNumberFormat="1" applyBorder="1" applyAlignment="1">
      <alignment vertical="top"/>
    </xf>
    <xf numFmtId="3" fontId="0" fillId="0" borderId="30" xfId="0" applyNumberFormat="1" applyFont="1" applyBorder="1" applyAlignment="1">
      <alignment/>
    </xf>
    <xf numFmtId="3" fontId="0" fillId="0" borderId="31" xfId="0" applyNumberFormat="1" applyBorder="1" applyAlignment="1">
      <alignment vertical="top"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 wrapText="1"/>
    </xf>
    <xf numFmtId="3" fontId="4" fillId="0" borderId="12" xfId="0" applyNumberFormat="1" applyFont="1" applyBorder="1" applyAlignment="1">
      <alignment horizontal="left" wrapText="1"/>
    </xf>
    <xf numFmtId="3" fontId="4" fillId="0" borderId="13" xfId="0" applyNumberFormat="1" applyFont="1" applyBorder="1" applyAlignment="1">
      <alignment horizontal="left" wrapText="1"/>
    </xf>
    <xf numFmtId="3" fontId="0" fillId="0" borderId="0" xfId="0" applyNumberFormat="1" applyAlignment="1">
      <alignment horizontal="left"/>
    </xf>
    <xf numFmtId="3" fontId="4" fillId="0" borderId="0" xfId="0" applyNumberFormat="1" applyFont="1" applyBorder="1" applyAlignment="1">
      <alignment horizontal="left" wrapText="1"/>
    </xf>
    <xf numFmtId="3" fontId="5" fillId="0" borderId="12" xfId="0" applyNumberFormat="1" applyFont="1" applyBorder="1" applyAlignment="1">
      <alignment horizontal="left" vertical="top" indent="1"/>
    </xf>
    <xf numFmtId="3" fontId="0" fillId="0" borderId="12" xfId="0" applyNumberFormat="1" applyBorder="1" applyAlignment="1">
      <alignment/>
    </xf>
    <xf numFmtId="3" fontId="0" fillId="0" borderId="32" xfId="0" applyNumberFormat="1" applyBorder="1" applyAlignment="1">
      <alignment horizontal="left"/>
    </xf>
    <xf numFmtId="4" fontId="4" fillId="0" borderId="33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4" fillId="0" borderId="17" xfId="0" applyNumberFormat="1" applyFont="1" applyBorder="1" applyAlignment="1">
      <alignment/>
    </xf>
    <xf numFmtId="3" fontId="4" fillId="0" borderId="21" xfId="0" applyNumberFormat="1" applyFont="1" applyBorder="1" applyAlignment="1">
      <alignment horizontal="left" vertical="top" wrapText="1"/>
    </xf>
    <xf numFmtId="3" fontId="4" fillId="0" borderId="35" xfId="0" applyNumberFormat="1" applyFont="1" applyBorder="1" applyAlignment="1">
      <alignment horizontal="left" vertical="top" wrapText="1"/>
    </xf>
    <xf numFmtId="4" fontId="4" fillId="0" borderId="35" xfId="0" applyNumberFormat="1" applyFont="1" applyBorder="1" applyAlignment="1">
      <alignment/>
    </xf>
    <xf numFmtId="4" fontId="4" fillId="33" borderId="35" xfId="0" applyNumberFormat="1" applyFont="1" applyFill="1" applyBorder="1" applyAlignment="1">
      <alignment/>
    </xf>
    <xf numFmtId="3" fontId="4" fillId="33" borderId="36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 wrapText="1"/>
    </xf>
    <xf numFmtId="3" fontId="11" fillId="0" borderId="0" xfId="0" applyNumberFormat="1" applyFont="1" applyBorder="1" applyAlignment="1">
      <alignment horizontal="left" vertical="top" wrapText="1"/>
    </xf>
    <xf numFmtId="3" fontId="0" fillId="0" borderId="0" xfId="0" applyNumberFormat="1" applyFont="1" applyAlignment="1">
      <alignment horizontal="left"/>
    </xf>
    <xf numFmtId="4" fontId="4" fillId="34" borderId="14" xfId="0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4" fontId="8" fillId="33" borderId="11" xfId="0" applyNumberFormat="1" applyFont="1" applyFill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/>
    </xf>
    <xf numFmtId="4" fontId="9" fillId="0" borderId="20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9" fillId="0" borderId="13" xfId="0" applyNumberFormat="1" applyFont="1" applyBorder="1" applyAlignment="1">
      <alignment horizontal="right"/>
    </xf>
    <xf numFmtId="4" fontId="8" fillId="33" borderId="23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4" fontId="0" fillId="34" borderId="11" xfId="0" applyNumberFormat="1" applyFill="1" applyBorder="1" applyAlignment="1">
      <alignment/>
    </xf>
    <xf numFmtId="4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4" fontId="4" fillId="34" borderId="11" xfId="0" applyNumberFormat="1" applyFont="1" applyFill="1" applyBorder="1" applyAlignment="1">
      <alignment horizontal="center"/>
    </xf>
    <xf numFmtId="4" fontId="0" fillId="34" borderId="11" xfId="0" applyNumberFormat="1" applyFill="1" applyBorder="1" applyAlignment="1">
      <alignment horizontal="right"/>
    </xf>
    <xf numFmtId="4" fontId="0" fillId="34" borderId="19" xfId="0" applyNumberFormat="1" applyFill="1" applyBorder="1" applyAlignment="1">
      <alignment horizontal="right"/>
    </xf>
    <xf numFmtId="4" fontId="0" fillId="34" borderId="19" xfId="0" applyNumberFormat="1" applyFill="1" applyBorder="1" applyAlignment="1">
      <alignment/>
    </xf>
    <xf numFmtId="4" fontId="0" fillId="34" borderId="13" xfId="0" applyNumberFormat="1" applyFill="1" applyBorder="1" applyAlignment="1">
      <alignment horizontal="right"/>
    </xf>
    <xf numFmtId="4" fontId="0" fillId="34" borderId="13" xfId="0" applyNumberFormat="1" applyFill="1" applyBorder="1" applyAlignment="1">
      <alignment/>
    </xf>
    <xf numFmtId="4" fontId="0" fillId="34" borderId="0" xfId="0" applyNumberFormat="1" applyFill="1" applyAlignment="1">
      <alignment/>
    </xf>
    <xf numFmtId="4" fontId="4" fillId="33" borderId="10" xfId="0" applyNumberFormat="1" applyFont="1" applyFill="1" applyBorder="1" applyAlignment="1">
      <alignment horizontal="centerContinuous"/>
    </xf>
    <xf numFmtId="4" fontId="0" fillId="33" borderId="16" xfId="0" applyNumberFormat="1" applyFill="1" applyBorder="1" applyAlignment="1">
      <alignment horizontal="centerContinuous"/>
    </xf>
    <xf numFmtId="0" fontId="0" fillId="33" borderId="22" xfId="0" applyFill="1" applyBorder="1" applyAlignment="1">
      <alignment horizontal="centerContinuous"/>
    </xf>
    <xf numFmtId="0" fontId="4" fillId="33" borderId="22" xfId="0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Continuous"/>
    </xf>
    <xf numFmtId="4" fontId="0" fillId="33" borderId="0" xfId="0" applyNumberFormat="1" applyFill="1" applyAlignment="1">
      <alignment horizontal="centerContinuous"/>
    </xf>
    <xf numFmtId="0" fontId="0" fillId="33" borderId="36" xfId="0" applyFill="1" applyBorder="1" applyAlignment="1">
      <alignment horizontal="centerContinuous"/>
    </xf>
    <xf numFmtId="0" fontId="4" fillId="33" borderId="36" xfId="0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center"/>
    </xf>
    <xf numFmtId="4" fontId="4" fillId="34" borderId="16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33" borderId="18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4" fontId="4" fillId="34" borderId="17" xfId="0" applyNumberFormat="1" applyFont="1" applyFill="1" applyBorder="1" applyAlignment="1">
      <alignment horizontal="center"/>
    </xf>
    <xf numFmtId="4" fontId="4" fillId="34" borderId="32" xfId="0" applyNumberFormat="1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0" fillId="34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4" fontId="4" fillId="34" borderId="37" xfId="0" applyNumberFormat="1" applyFont="1" applyFill="1" applyBorder="1" applyAlignment="1">
      <alignment/>
    </xf>
    <xf numFmtId="4" fontId="4" fillId="33" borderId="37" xfId="0" applyNumberFormat="1" applyFont="1" applyFill="1" applyBorder="1" applyAlignment="1">
      <alignment/>
    </xf>
    <xf numFmtId="4" fontId="4" fillId="34" borderId="38" xfId="0" applyNumberFormat="1" applyFont="1" applyFill="1" applyBorder="1" applyAlignment="1">
      <alignment/>
    </xf>
    <xf numFmtId="4" fontId="4" fillId="33" borderId="38" xfId="0" applyNumberFormat="1" applyFont="1" applyFill="1" applyBorder="1" applyAlignment="1">
      <alignment/>
    </xf>
    <xf numFmtId="4" fontId="8" fillId="34" borderId="14" xfId="0" applyNumberFormat="1" applyFont="1" applyFill="1" applyBorder="1" applyAlignment="1">
      <alignment/>
    </xf>
    <xf numFmtId="4" fontId="8" fillId="34" borderId="37" xfId="0" applyNumberFormat="1" applyFont="1" applyFill="1" applyBorder="1" applyAlignment="1">
      <alignment/>
    </xf>
    <xf numFmtId="4" fontId="8" fillId="33" borderId="14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4" fillId="34" borderId="23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3" fillId="0" borderId="3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0" fillId="35" borderId="40" xfId="0" applyFont="1" applyFill="1" applyBorder="1" applyAlignment="1">
      <alignment horizontal="left" wrapText="1" indent="1"/>
    </xf>
    <xf numFmtId="0" fontId="8" fillId="35" borderId="41" xfId="0" applyFont="1" applyFill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left" wrapText="1"/>
    </xf>
    <xf numFmtId="49" fontId="8" fillId="0" borderId="18" xfId="0" applyNumberFormat="1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left" wrapText="1"/>
    </xf>
    <xf numFmtId="49" fontId="4" fillId="35" borderId="42" xfId="0" applyNumberFormat="1" applyFont="1" applyFill="1" applyBorder="1" applyAlignment="1">
      <alignment horizontal="left" wrapText="1"/>
    </xf>
    <xf numFmtId="49" fontId="4" fillId="35" borderId="36" xfId="0" applyNumberFormat="1" applyFont="1" applyFill="1" applyBorder="1" applyAlignment="1">
      <alignment horizontal="left" wrapText="1"/>
    </xf>
    <xf numFmtId="49" fontId="4" fillId="0" borderId="18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0" fontId="3" fillId="33" borderId="39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3" fontId="4" fillId="0" borderId="42" xfId="0" applyNumberFormat="1" applyFont="1" applyBorder="1" applyAlignment="1">
      <alignment horizontal="left" vertical="top" wrapText="1"/>
    </xf>
    <xf numFmtId="3" fontId="4" fillId="0" borderId="36" xfId="0" applyNumberFormat="1" applyFont="1" applyBorder="1" applyAlignment="1">
      <alignment horizontal="left" vertical="top" wrapText="1"/>
    </xf>
    <xf numFmtId="3" fontId="0" fillId="0" borderId="12" xfId="0" applyNumberFormat="1" applyBorder="1" applyAlignment="1">
      <alignment horizontal="left" vertical="top" wrapText="1"/>
    </xf>
    <xf numFmtId="3" fontId="0" fillId="0" borderId="13" xfId="0" applyNumberForma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wrapText="1"/>
    </xf>
    <xf numFmtId="3" fontId="4" fillId="0" borderId="13" xfId="0" applyNumberFormat="1" applyFont="1" applyBorder="1" applyAlignment="1">
      <alignment horizontal="left" wrapText="1"/>
    </xf>
    <xf numFmtId="0" fontId="3" fillId="0" borderId="3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3" fontId="4" fillId="0" borderId="18" xfId="0" applyNumberFormat="1" applyFont="1" applyBorder="1" applyAlignment="1">
      <alignment horizontal="left" wrapText="1"/>
    </xf>
    <xf numFmtId="3" fontId="4" fillId="0" borderId="20" xfId="0" applyNumberFormat="1" applyFont="1" applyBorder="1" applyAlignment="1">
      <alignment horizontal="left" wrapText="1"/>
    </xf>
    <xf numFmtId="3" fontId="4" fillId="0" borderId="44" xfId="0" applyNumberFormat="1" applyFont="1" applyBorder="1" applyAlignment="1">
      <alignment horizontal="left" vertical="top" wrapText="1"/>
    </xf>
    <xf numFmtId="3" fontId="4" fillId="0" borderId="37" xfId="0" applyNumberFormat="1" applyFont="1" applyBorder="1" applyAlignment="1">
      <alignment horizontal="left" vertical="top" wrapText="1"/>
    </xf>
    <xf numFmtId="3" fontId="10" fillId="35" borderId="40" xfId="0" applyNumberFormat="1" applyFont="1" applyFill="1" applyBorder="1" applyAlignment="1">
      <alignment horizontal="left" wrapText="1" indent="1"/>
    </xf>
    <xf numFmtId="3" fontId="8" fillId="35" borderId="41" xfId="0" applyNumberFormat="1" applyFont="1" applyFill="1" applyBorder="1" applyAlignment="1">
      <alignment horizontal="left" wrapText="1" indent="1"/>
    </xf>
    <xf numFmtId="3" fontId="4" fillId="35" borderId="42" xfId="0" applyNumberFormat="1" applyFont="1" applyFill="1" applyBorder="1" applyAlignment="1">
      <alignment horizontal="left" wrapText="1"/>
    </xf>
    <xf numFmtId="3" fontId="4" fillId="35" borderId="36" xfId="0" applyNumberFormat="1" applyFont="1" applyFill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ie%20de%20Balcomp%20ANALY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59">
          <cell r="J59">
            <v>20640.11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37">
      <selection activeCell="C45" sqref="C45"/>
    </sheetView>
  </sheetViews>
  <sheetFormatPr defaultColWidth="11.421875" defaultRowHeight="12.75"/>
  <cols>
    <col min="1" max="1" width="8.28125" style="0" customWidth="1"/>
    <col min="2" max="2" width="34.57421875" style="0" customWidth="1"/>
    <col min="3" max="3" width="14.57421875" style="6" customWidth="1"/>
    <col min="4" max="4" width="14.57421875" style="15" customWidth="1"/>
    <col min="5" max="5" width="11.8515625" style="0" customWidth="1"/>
    <col min="6" max="6" width="13.28125" style="0" customWidth="1"/>
  </cols>
  <sheetData>
    <row r="1" spans="1:6" ht="15.75">
      <c r="A1" s="129" t="s">
        <v>203</v>
      </c>
      <c r="B1" s="130"/>
      <c r="C1" s="130"/>
      <c r="D1" s="130"/>
      <c r="E1" s="130"/>
      <c r="F1" s="130"/>
    </row>
    <row r="2" spans="1:6" ht="19.5" customHeight="1" thickBot="1">
      <c r="A2" s="131" t="s">
        <v>199</v>
      </c>
      <c r="B2" s="131"/>
      <c r="C2" s="131"/>
      <c r="D2" s="131"/>
      <c r="E2" s="131"/>
      <c r="F2" s="131"/>
    </row>
    <row r="3" spans="1:6" ht="13.5" thickTop="1">
      <c r="A3" s="132" t="s">
        <v>0</v>
      </c>
      <c r="B3" s="133"/>
      <c r="C3" s="96" t="s">
        <v>204</v>
      </c>
      <c r="D3" s="97"/>
      <c r="E3" s="98"/>
      <c r="F3" s="99" t="s">
        <v>205</v>
      </c>
    </row>
    <row r="4" spans="1:6" ht="13.5" thickBot="1">
      <c r="A4" s="134"/>
      <c r="B4" s="135"/>
      <c r="C4" s="100">
        <v>2015</v>
      </c>
      <c r="D4" s="101"/>
      <c r="E4" s="102"/>
      <c r="F4" s="103">
        <v>2014</v>
      </c>
    </row>
    <row r="5" spans="1:6" ht="18.75" thickTop="1">
      <c r="A5" s="136" t="s">
        <v>206</v>
      </c>
      <c r="B5" s="137"/>
      <c r="C5" s="104" t="s">
        <v>207</v>
      </c>
      <c r="D5" s="105" t="s">
        <v>208</v>
      </c>
      <c r="E5" s="106" t="s">
        <v>209</v>
      </c>
      <c r="F5" s="99" t="s">
        <v>209</v>
      </c>
    </row>
    <row r="6" spans="1:6" ht="13.5" thickBot="1">
      <c r="A6" s="107"/>
      <c r="B6" s="108"/>
      <c r="C6" s="109"/>
      <c r="D6" s="110" t="s">
        <v>210</v>
      </c>
      <c r="E6" s="111"/>
      <c r="F6" s="112"/>
    </row>
    <row r="7" spans="1:6" ht="13.5" thickTop="1">
      <c r="A7" s="138" t="s">
        <v>211</v>
      </c>
      <c r="B7" s="139"/>
      <c r="C7" s="113"/>
      <c r="D7" s="114"/>
      <c r="E7" s="86"/>
      <c r="F7" s="115"/>
    </row>
    <row r="8" spans="1:6" ht="12.75">
      <c r="A8" s="4" t="s">
        <v>212</v>
      </c>
      <c r="B8" s="24"/>
      <c r="C8" s="86"/>
      <c r="D8" s="114"/>
      <c r="E8" s="86"/>
      <c r="F8" s="115"/>
    </row>
    <row r="9" spans="1:6" ht="12.75">
      <c r="A9" s="116" t="s">
        <v>213</v>
      </c>
      <c r="B9" s="117"/>
      <c r="C9" s="86">
        <v>0</v>
      </c>
      <c r="D9" s="114"/>
      <c r="E9" s="86">
        <f aca="true" t="shared" si="0" ref="E9:E52">C9-D9</f>
        <v>0</v>
      </c>
      <c r="F9" s="5"/>
    </row>
    <row r="10" spans="1:6" ht="12.75">
      <c r="A10" s="116"/>
      <c r="B10" s="117"/>
      <c r="C10" s="86"/>
      <c r="D10" s="114"/>
      <c r="E10" s="86"/>
      <c r="F10" s="115"/>
    </row>
    <row r="11" spans="1:6" ht="12.75" customHeight="1">
      <c r="A11" s="140" t="s">
        <v>214</v>
      </c>
      <c r="B11" s="141"/>
      <c r="C11" s="118">
        <f>SUM(C8:C10)</f>
        <v>0</v>
      </c>
      <c r="D11" s="118">
        <f>SUM(D8:D10)</f>
        <v>0</v>
      </c>
      <c r="E11" s="118">
        <f t="shared" si="0"/>
        <v>0</v>
      </c>
      <c r="F11" s="119">
        <f>SUM(F8:F10)</f>
        <v>0</v>
      </c>
    </row>
    <row r="12" spans="1:6" ht="12.75">
      <c r="A12" s="4" t="s">
        <v>215</v>
      </c>
      <c r="B12" s="24"/>
      <c r="C12" s="86"/>
      <c r="D12" s="114"/>
      <c r="E12" s="86"/>
      <c r="F12" s="115"/>
    </row>
    <row r="13" spans="1:6" ht="12.75">
      <c r="A13" s="4">
        <v>212110</v>
      </c>
      <c r="B13" s="24" t="s">
        <v>216</v>
      </c>
      <c r="C13" s="86"/>
      <c r="D13" s="114"/>
      <c r="E13" s="86">
        <f t="shared" si="0"/>
        <v>0</v>
      </c>
      <c r="F13" s="7"/>
    </row>
    <row r="14" spans="1:6" ht="12.75">
      <c r="A14" s="4">
        <v>213150</v>
      </c>
      <c r="B14" s="24" t="s">
        <v>217</v>
      </c>
      <c r="C14" s="86"/>
      <c r="D14" s="114"/>
      <c r="E14" s="86">
        <f t="shared" si="0"/>
        <v>0</v>
      </c>
      <c r="F14" s="7"/>
    </row>
    <row r="15" spans="1:6" ht="12.75">
      <c r="A15" s="4">
        <v>215400</v>
      </c>
      <c r="B15" s="24" t="s">
        <v>218</v>
      </c>
      <c r="C15" s="86">
        <v>82625.95</v>
      </c>
      <c r="D15" s="114">
        <v>-57901.2</v>
      </c>
      <c r="E15" s="86">
        <f>+C15+D15</f>
        <v>24724.75</v>
      </c>
      <c r="F15" s="7">
        <f>67788.14-51083.79</f>
        <v>16704.35</v>
      </c>
    </row>
    <row r="16" spans="1:6" ht="12.75">
      <c r="A16" s="4">
        <v>218300</v>
      </c>
      <c r="B16" s="24" t="s">
        <v>219</v>
      </c>
      <c r="C16" s="86">
        <v>11590.13</v>
      </c>
      <c r="D16" s="114">
        <v>-11590.13</v>
      </c>
      <c r="E16" s="86">
        <f>+C16+D16</f>
        <v>0</v>
      </c>
      <c r="F16" s="7">
        <f>11590.13-11537.43</f>
        <v>52.69999999999891</v>
      </c>
    </row>
    <row r="17" spans="1:6" ht="12.75">
      <c r="A17" s="4">
        <v>218500</v>
      </c>
      <c r="B17" s="24" t="s">
        <v>253</v>
      </c>
      <c r="C17" s="86">
        <v>6021.65</v>
      </c>
      <c r="D17" s="114">
        <v>-6021.65</v>
      </c>
      <c r="E17" s="86">
        <f>+C17+D17</f>
        <v>0</v>
      </c>
      <c r="F17" s="7">
        <v>0</v>
      </c>
    </row>
    <row r="18" spans="1:6" ht="12.75">
      <c r="A18" s="4"/>
      <c r="B18" s="24"/>
      <c r="C18" s="86"/>
      <c r="D18" s="114"/>
      <c r="E18" s="86"/>
      <c r="F18" s="7"/>
    </row>
    <row r="19" spans="1:6" ht="12.75" customHeight="1">
      <c r="A19" s="140" t="s">
        <v>220</v>
      </c>
      <c r="B19" s="141"/>
      <c r="C19" s="118">
        <f>SUM(C13:C18)</f>
        <v>100237.73</v>
      </c>
      <c r="D19" s="118">
        <f>SUM(D13:D18)</f>
        <v>-75512.98</v>
      </c>
      <c r="E19" s="118">
        <f>SUM(E13:E18)</f>
        <v>24724.75</v>
      </c>
      <c r="F19" s="119">
        <f>SUM(F13:F18)</f>
        <v>16757.049999999996</v>
      </c>
    </row>
    <row r="20" spans="1:8" ht="12.75">
      <c r="A20" s="4" t="s">
        <v>221</v>
      </c>
      <c r="B20" s="24"/>
      <c r="C20" s="86"/>
      <c r="D20" s="114"/>
      <c r="E20" s="86"/>
      <c r="F20" s="115"/>
      <c r="H20" s="15"/>
    </row>
    <row r="21" spans="1:6" ht="12.75">
      <c r="A21" s="4">
        <v>261000</v>
      </c>
      <c r="B21" s="24" t="s">
        <v>222</v>
      </c>
      <c r="C21" s="86"/>
      <c r="D21" s="114"/>
      <c r="E21" s="86">
        <f t="shared" si="0"/>
        <v>0</v>
      </c>
      <c r="F21" s="7"/>
    </row>
    <row r="22" spans="1:6" ht="12.75">
      <c r="A22" s="4">
        <v>272000</v>
      </c>
      <c r="B22" s="24" t="s">
        <v>223</v>
      </c>
      <c r="C22" s="86">
        <v>15</v>
      </c>
      <c r="D22" s="114"/>
      <c r="E22" s="86">
        <f t="shared" si="0"/>
        <v>15</v>
      </c>
      <c r="F22" s="7">
        <v>15</v>
      </c>
    </row>
    <row r="23" spans="1:6" ht="12.75">
      <c r="A23" s="4"/>
      <c r="B23" s="24"/>
      <c r="C23" s="86"/>
      <c r="D23" s="86"/>
      <c r="E23" s="86"/>
      <c r="F23" s="7"/>
    </row>
    <row r="24" spans="1:6" ht="12.75" customHeight="1">
      <c r="A24" s="148" t="s">
        <v>224</v>
      </c>
      <c r="B24" s="149"/>
      <c r="C24" s="120">
        <f>SUM(C21:C23)</f>
        <v>15</v>
      </c>
      <c r="D24" s="120">
        <f>SUM(D21:D23)</f>
        <v>0</v>
      </c>
      <c r="E24" s="118">
        <f t="shared" si="0"/>
        <v>15</v>
      </c>
      <c r="F24" s="121">
        <f>SUM(F21:F23)</f>
        <v>15</v>
      </c>
    </row>
    <row r="25" spans="1:10" ht="12.75" customHeight="1">
      <c r="A25" s="140" t="s">
        <v>225</v>
      </c>
      <c r="B25" s="141"/>
      <c r="C25" s="73">
        <f>C11+C19+C24</f>
        <v>100252.73</v>
      </c>
      <c r="D25" s="73">
        <f>D11+D19+D24</f>
        <v>-75512.98</v>
      </c>
      <c r="E25" s="118">
        <f>+E11+E19+E24</f>
        <v>24739.75</v>
      </c>
      <c r="F25" s="73">
        <f>F11+F19+F24</f>
        <v>16772.049999999996</v>
      </c>
      <c r="J25">
        <f>+J21</f>
        <v>0</v>
      </c>
    </row>
    <row r="26" spans="1:6" ht="12.75" customHeight="1">
      <c r="A26" s="138" t="s">
        <v>226</v>
      </c>
      <c r="B26" s="139"/>
      <c r="C26" s="86"/>
      <c r="D26" s="114"/>
      <c r="E26" s="86"/>
      <c r="F26" s="115"/>
    </row>
    <row r="27" spans="1:6" ht="12.75">
      <c r="A27" s="4" t="s">
        <v>227</v>
      </c>
      <c r="B27" s="24"/>
      <c r="C27" s="86"/>
      <c r="D27" s="114"/>
      <c r="E27" s="86"/>
      <c r="F27" s="115"/>
    </row>
    <row r="28" spans="1:6" ht="12.75">
      <c r="A28" s="4">
        <v>322000</v>
      </c>
      <c r="B28" s="24" t="s">
        <v>228</v>
      </c>
      <c r="C28" s="86">
        <v>0</v>
      </c>
      <c r="D28" s="114"/>
      <c r="E28" s="86">
        <f t="shared" si="0"/>
        <v>0</v>
      </c>
      <c r="F28" s="7"/>
    </row>
    <row r="29" spans="1:6" ht="12.75">
      <c r="A29" s="4">
        <v>371000</v>
      </c>
      <c r="B29" s="24" t="s">
        <v>229</v>
      </c>
      <c r="C29" s="86">
        <v>0</v>
      </c>
      <c r="D29" s="114"/>
      <c r="E29" s="86">
        <f t="shared" si="0"/>
        <v>0</v>
      </c>
      <c r="F29" s="7">
        <v>1348.1</v>
      </c>
    </row>
    <row r="30" spans="1:6" ht="12.75">
      <c r="A30" s="4">
        <v>372000</v>
      </c>
      <c r="B30" s="24" t="s">
        <v>230</v>
      </c>
      <c r="C30" s="86"/>
      <c r="D30" s="114"/>
      <c r="E30" s="86">
        <f t="shared" si="0"/>
        <v>0</v>
      </c>
      <c r="F30" s="7"/>
    </row>
    <row r="31" spans="1:6" ht="12.75">
      <c r="A31" s="4">
        <v>373000</v>
      </c>
      <c r="B31" s="24" t="s">
        <v>231</v>
      </c>
      <c r="C31" s="86"/>
      <c r="D31" s="114"/>
      <c r="E31" s="86">
        <f t="shared" si="0"/>
        <v>0</v>
      </c>
      <c r="F31" s="7"/>
    </row>
    <row r="32" spans="1:6" ht="12.75">
      <c r="A32" s="4"/>
      <c r="B32" s="24"/>
      <c r="C32" s="86"/>
      <c r="D32" s="114"/>
      <c r="E32" s="86"/>
      <c r="F32" s="7"/>
    </row>
    <row r="33" spans="1:6" ht="12.75" customHeight="1">
      <c r="A33" s="140" t="s">
        <v>232</v>
      </c>
      <c r="B33" s="141"/>
      <c r="C33" s="73">
        <f>SUM(C28:C32)</f>
        <v>0</v>
      </c>
      <c r="D33" s="73">
        <f>SUM(D28:D32)</f>
        <v>0</v>
      </c>
      <c r="E33" s="118">
        <f t="shared" si="0"/>
        <v>0</v>
      </c>
      <c r="F33" s="73">
        <f>SUM(F28:F32)</f>
        <v>1348.1</v>
      </c>
    </row>
    <row r="34" spans="1:6" ht="12.75">
      <c r="A34" s="4" t="s">
        <v>233</v>
      </c>
      <c r="B34" s="24"/>
      <c r="C34" s="86"/>
      <c r="D34" s="114"/>
      <c r="E34" s="86"/>
      <c r="F34" s="115"/>
    </row>
    <row r="35" spans="1:6" ht="12.75">
      <c r="A35" s="4">
        <v>411000</v>
      </c>
      <c r="B35" s="24" t="s">
        <v>234</v>
      </c>
      <c r="C35" s="86"/>
      <c r="D35" s="114"/>
      <c r="E35" s="86">
        <f t="shared" si="0"/>
        <v>0</v>
      </c>
      <c r="F35" s="7"/>
    </row>
    <row r="36" spans="1:6" ht="12.75">
      <c r="A36" s="4">
        <v>441000</v>
      </c>
      <c r="B36" s="24" t="s">
        <v>235</v>
      </c>
      <c r="C36" s="86"/>
      <c r="D36" s="114"/>
      <c r="E36" s="86">
        <f t="shared" si="0"/>
        <v>0</v>
      </c>
      <c r="F36" s="7"/>
    </row>
    <row r="37" spans="1:6" ht="12.75">
      <c r="A37" s="4">
        <v>451100</v>
      </c>
      <c r="B37" s="24" t="s">
        <v>236</v>
      </c>
      <c r="C37" s="86">
        <v>0</v>
      </c>
      <c r="D37" s="114"/>
      <c r="E37" s="86">
        <f t="shared" si="0"/>
        <v>0</v>
      </c>
      <c r="F37" s="7"/>
    </row>
    <row r="38" spans="1:6" ht="12.75">
      <c r="A38" s="4">
        <v>468700</v>
      </c>
      <c r="B38" s="24" t="s">
        <v>237</v>
      </c>
      <c r="C38" s="86">
        <v>0</v>
      </c>
      <c r="D38" s="114"/>
      <c r="E38" s="86">
        <f t="shared" si="0"/>
        <v>0</v>
      </c>
      <c r="F38" s="7">
        <v>23000</v>
      </c>
    </row>
    <row r="39" spans="1:6" ht="12.75">
      <c r="A39" s="4"/>
      <c r="B39" s="24"/>
      <c r="C39" s="86"/>
      <c r="D39" s="86"/>
      <c r="E39" s="86"/>
      <c r="F39" s="7"/>
    </row>
    <row r="40" spans="1:9" ht="12.75" customHeight="1">
      <c r="A40" s="140" t="s">
        <v>238</v>
      </c>
      <c r="B40" s="141" t="s">
        <v>239</v>
      </c>
      <c r="C40" s="73">
        <f>SUM(C35:C39)</f>
        <v>0</v>
      </c>
      <c r="D40" s="73">
        <f>SUM(D35:D39)</f>
        <v>0</v>
      </c>
      <c r="E40" s="73">
        <f>SUM(E35:E39)</f>
        <v>0</v>
      </c>
      <c r="F40" s="8">
        <f>SUM(F35:F39)</f>
        <v>23000</v>
      </c>
      <c r="I40" s="15"/>
    </row>
    <row r="41" spans="1:9" ht="12.75">
      <c r="A41" s="4" t="s">
        <v>240</v>
      </c>
      <c r="B41" s="24"/>
      <c r="C41" s="86"/>
      <c r="D41" s="114"/>
      <c r="E41" s="86"/>
      <c r="F41" s="115"/>
      <c r="I41" s="15"/>
    </row>
    <row r="42" spans="1:6" ht="12.75">
      <c r="A42" s="4">
        <v>508100</v>
      </c>
      <c r="B42" s="24" t="s">
        <v>241</v>
      </c>
      <c r="C42" s="86">
        <v>25000</v>
      </c>
      <c r="D42" s="114"/>
      <c r="E42" s="86">
        <f t="shared" si="0"/>
        <v>25000</v>
      </c>
      <c r="F42" s="5">
        <f>175.44+30000</f>
        <v>30175.44</v>
      </c>
    </row>
    <row r="43" spans="1:6" ht="12.75">
      <c r="A43" s="4">
        <v>512110</v>
      </c>
      <c r="B43" s="24" t="s">
        <v>248</v>
      </c>
      <c r="C43" s="86">
        <f>14190.8+409.19</f>
        <v>14599.99</v>
      </c>
      <c r="D43" s="114"/>
      <c r="E43" s="86">
        <f t="shared" si="0"/>
        <v>14599.99</v>
      </c>
      <c r="F43" s="5">
        <f>7268.34+407.48</f>
        <v>7675.82</v>
      </c>
    </row>
    <row r="44" spans="1:6" ht="12.75">
      <c r="A44" s="4">
        <v>512120</v>
      </c>
      <c r="B44" s="24" t="s">
        <v>249</v>
      </c>
      <c r="C44" s="86">
        <v>2835.82</v>
      </c>
      <c r="D44" s="114"/>
      <c r="E44" s="86">
        <f t="shared" si="0"/>
        <v>2835.82</v>
      </c>
      <c r="F44" s="5">
        <v>661.52</v>
      </c>
    </row>
    <row r="45" spans="1:6" ht="12.75">
      <c r="A45" s="4">
        <v>512130</v>
      </c>
      <c r="B45" s="24" t="s">
        <v>250</v>
      </c>
      <c r="C45" s="86">
        <v>20772.79</v>
      </c>
      <c r="D45" s="114"/>
      <c r="E45" s="86">
        <f t="shared" si="0"/>
        <v>20772.79</v>
      </c>
      <c r="F45" s="5">
        <v>20015.64</v>
      </c>
    </row>
    <row r="46" spans="1:6" ht="12.75">
      <c r="A46" s="4">
        <v>512130</v>
      </c>
      <c r="B46" s="35" t="s">
        <v>242</v>
      </c>
      <c r="C46" s="86">
        <v>0</v>
      </c>
      <c r="D46" s="114"/>
      <c r="E46" s="86">
        <f t="shared" si="0"/>
        <v>0</v>
      </c>
      <c r="F46" s="7">
        <v>0</v>
      </c>
    </row>
    <row r="47" spans="1:8" ht="12.75">
      <c r="A47" s="4">
        <v>531000</v>
      </c>
      <c r="B47" s="24" t="s">
        <v>243</v>
      </c>
      <c r="C47" s="86"/>
      <c r="D47" s="114"/>
      <c r="E47" s="86">
        <f t="shared" si="0"/>
        <v>0</v>
      </c>
      <c r="F47" s="7"/>
      <c r="H47" s="15"/>
    </row>
    <row r="48" spans="1:6" ht="12.75">
      <c r="A48" s="4"/>
      <c r="B48" s="24"/>
      <c r="C48" s="86"/>
      <c r="D48" s="86"/>
      <c r="E48" s="86"/>
      <c r="F48" s="7"/>
    </row>
    <row r="49" spans="1:6" ht="12.75" customHeight="1">
      <c r="A49" s="142" t="s">
        <v>251</v>
      </c>
      <c r="B49" s="143"/>
      <c r="C49" s="73">
        <f>SUM(C42:C48)</f>
        <v>63208.6</v>
      </c>
      <c r="D49" s="73">
        <f>SUM(D42:D48)</f>
        <v>0</v>
      </c>
      <c r="E49" s="73">
        <f>SUM(E42:E48)</f>
        <v>63208.6</v>
      </c>
      <c r="F49" s="73">
        <f>SUM(F42:F48)</f>
        <v>58528.41999999999</v>
      </c>
    </row>
    <row r="50" spans="1:6" ht="12.75">
      <c r="A50" s="4" t="s">
        <v>1</v>
      </c>
      <c r="B50" s="24"/>
      <c r="C50" s="86"/>
      <c r="D50" s="114"/>
      <c r="E50" s="86">
        <f t="shared" si="0"/>
        <v>0</v>
      </c>
      <c r="F50" s="115"/>
    </row>
    <row r="51" spans="1:6" ht="12.75">
      <c r="A51" s="4">
        <v>481000</v>
      </c>
      <c r="B51" s="24" t="s">
        <v>244</v>
      </c>
      <c r="C51" s="86"/>
      <c r="D51" s="114"/>
      <c r="E51" s="86">
        <f t="shared" si="0"/>
        <v>0</v>
      </c>
      <c r="F51" s="7">
        <v>0</v>
      </c>
    </row>
    <row r="52" spans="1:6" ht="12.75">
      <c r="A52" s="4">
        <v>486000</v>
      </c>
      <c r="B52" s="24" t="s">
        <v>245</v>
      </c>
      <c r="C52" s="86">
        <v>1562.08</v>
      </c>
      <c r="D52" s="114"/>
      <c r="E52" s="86">
        <f t="shared" si="0"/>
        <v>1562.08</v>
      </c>
      <c r="F52" s="7">
        <v>1557.06</v>
      </c>
    </row>
    <row r="53" spans="1:6" s="125" customFormat="1" ht="12.75" customHeight="1">
      <c r="A53" s="144" t="s">
        <v>246</v>
      </c>
      <c r="B53" s="145"/>
      <c r="C53" s="122">
        <f>SUM(C51:C52)</f>
        <v>1562.08</v>
      </c>
      <c r="D53" s="122">
        <f>SUM(D51:D52)</f>
        <v>0</v>
      </c>
      <c r="E53" s="123">
        <f>+E51+E52</f>
        <v>1562.08</v>
      </c>
      <c r="F53" s="124">
        <f>SUM(F51:F52)</f>
        <v>1557.06</v>
      </c>
    </row>
    <row r="54" spans="1:6" ht="20.25" customHeight="1" thickBot="1">
      <c r="A54" s="146" t="s">
        <v>247</v>
      </c>
      <c r="B54" s="147"/>
      <c r="C54" s="126">
        <f>+C25+C33+C40+C49+C53</f>
        <v>165023.40999999997</v>
      </c>
      <c r="D54" s="126">
        <f>D25+D53</f>
        <v>-75512.98</v>
      </c>
      <c r="E54" s="126">
        <f>+E25+E33+E40+E49+E53</f>
        <v>89510.43000000001</v>
      </c>
      <c r="F54" s="29">
        <f>+F25+F33+F40+F49+F53</f>
        <v>101205.62999999998</v>
      </c>
    </row>
    <row r="55" ht="13.5" thickTop="1"/>
    <row r="56" ht="12.75">
      <c r="E56" s="15">
        <f>+E54+passif!C56</f>
        <v>0</v>
      </c>
    </row>
  </sheetData>
  <sheetProtection/>
  <mergeCells count="15">
    <mergeCell ref="A49:B49"/>
    <mergeCell ref="A53:B53"/>
    <mergeCell ref="A54:B54"/>
    <mergeCell ref="A19:B19"/>
    <mergeCell ref="A24:B24"/>
    <mergeCell ref="A25:B25"/>
    <mergeCell ref="A26:B26"/>
    <mergeCell ref="A33:B33"/>
    <mergeCell ref="A40:B40"/>
    <mergeCell ref="A1:F1"/>
    <mergeCell ref="A2:F2"/>
    <mergeCell ref="A3:B4"/>
    <mergeCell ref="A5:B5"/>
    <mergeCell ref="A7:B7"/>
    <mergeCell ref="A11:B11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37">
      <selection activeCell="C16" sqref="C16"/>
    </sheetView>
  </sheetViews>
  <sheetFormatPr defaultColWidth="11.421875" defaultRowHeight="12.75"/>
  <cols>
    <col min="1" max="1" width="8.28125" style="0" customWidth="1"/>
    <col min="2" max="2" width="53.00390625" style="0" customWidth="1"/>
    <col min="3" max="4" width="14.57421875" style="0" customWidth="1"/>
  </cols>
  <sheetData>
    <row r="1" spans="1:4" ht="15.75">
      <c r="A1" s="129" t="s">
        <v>200</v>
      </c>
      <c r="B1" s="130"/>
      <c r="C1" s="130"/>
      <c r="D1" s="130"/>
    </row>
    <row r="2" spans="1:4" ht="16.5" thickBot="1">
      <c r="A2" s="131" t="s">
        <v>199</v>
      </c>
      <c r="B2" s="131"/>
      <c r="C2" s="131"/>
      <c r="D2" s="131"/>
    </row>
    <row r="3" spans="1:4" ht="19.5" customHeight="1" thickTop="1">
      <c r="A3" s="150" t="s">
        <v>0</v>
      </c>
      <c r="B3" s="151"/>
      <c r="C3" s="1" t="s">
        <v>3</v>
      </c>
      <c r="D3" s="1" t="s">
        <v>4</v>
      </c>
    </row>
    <row r="4" spans="1:4" ht="19.5" customHeight="1" thickBot="1">
      <c r="A4" s="152" t="s">
        <v>2</v>
      </c>
      <c r="B4" s="153"/>
      <c r="C4" s="11">
        <v>2015</v>
      </c>
      <c r="D4" s="11">
        <v>2014</v>
      </c>
    </row>
    <row r="5" spans="1:4" ht="13.5" thickTop="1">
      <c r="A5" s="138" t="s">
        <v>5</v>
      </c>
      <c r="B5" s="139"/>
      <c r="C5" s="3"/>
      <c r="D5" s="3"/>
    </row>
    <row r="6" spans="1:4" ht="12.75">
      <c r="A6" s="4"/>
      <c r="B6" s="24"/>
      <c r="C6" s="3"/>
      <c r="D6" s="3"/>
    </row>
    <row r="7" spans="1:4" ht="12.75">
      <c r="A7" s="4">
        <v>102000</v>
      </c>
      <c r="B7" s="24" t="s">
        <v>15</v>
      </c>
      <c r="C7" s="5">
        <v>-89351.27</v>
      </c>
      <c r="D7" s="5">
        <v>-89351.27</v>
      </c>
    </row>
    <row r="8" spans="1:4" ht="12.75">
      <c r="A8" s="4">
        <v>102100</v>
      </c>
      <c r="B8" s="24" t="s">
        <v>14</v>
      </c>
      <c r="C8" s="5"/>
      <c r="D8" s="5"/>
    </row>
    <row r="9" spans="1:4" ht="12.75">
      <c r="A9" s="4">
        <v>103600</v>
      </c>
      <c r="B9" s="24" t="s">
        <v>26</v>
      </c>
      <c r="C9" s="5"/>
      <c r="D9" s="5"/>
    </row>
    <row r="10" spans="1:4" ht="12.75">
      <c r="A10" s="4">
        <v>106820</v>
      </c>
      <c r="B10" s="24" t="s">
        <v>17</v>
      </c>
      <c r="C10" s="5">
        <v>5610.27</v>
      </c>
      <c r="D10" s="5">
        <v>3681.7</v>
      </c>
    </row>
    <row r="11" spans="1:4" ht="12.75">
      <c r="A11" s="4">
        <v>106880</v>
      </c>
      <c r="B11" s="24" t="s">
        <v>18</v>
      </c>
      <c r="C11" s="5"/>
      <c r="D11" s="5"/>
    </row>
    <row r="12" spans="1:4" ht="12.75">
      <c r="A12" s="4">
        <v>110000</v>
      </c>
      <c r="B12" s="24" t="s">
        <v>6</v>
      </c>
      <c r="C12" s="5">
        <v>13556.55</v>
      </c>
      <c r="D12" s="5">
        <v>714.54</v>
      </c>
    </row>
    <row r="13" spans="1:4" ht="12.75" customHeight="1">
      <c r="A13" s="4">
        <v>119000</v>
      </c>
      <c r="B13" s="24" t="s">
        <v>7</v>
      </c>
      <c r="C13" s="5"/>
      <c r="D13" s="5"/>
    </row>
    <row r="14" spans="1:4" ht="12.75">
      <c r="A14" s="4">
        <v>120000</v>
      </c>
      <c r="B14" s="24" t="s">
        <v>8</v>
      </c>
      <c r="C14" s="5"/>
      <c r="D14" s="5"/>
    </row>
    <row r="15" spans="1:4" ht="12.75">
      <c r="A15" s="4">
        <v>129000</v>
      </c>
      <c r="B15" s="24" t="s">
        <v>9</v>
      </c>
      <c r="C15" s="5">
        <v>1609.73</v>
      </c>
      <c r="D15" s="5">
        <v>12842.01</v>
      </c>
    </row>
    <row r="16" spans="1:4" ht="12.75">
      <c r="A16" s="4">
        <v>131000</v>
      </c>
      <c r="B16" s="24" t="s">
        <v>10</v>
      </c>
      <c r="C16" s="5">
        <v>-15000</v>
      </c>
      <c r="D16" s="5">
        <v>-18000</v>
      </c>
    </row>
    <row r="17" spans="1:4" ht="12.75">
      <c r="A17" s="74"/>
      <c r="B17" s="28"/>
      <c r="C17" s="5"/>
      <c r="D17" s="5"/>
    </row>
    <row r="18" spans="1:4" ht="12.75" customHeight="1">
      <c r="A18" s="140" t="s">
        <v>157</v>
      </c>
      <c r="B18" s="141"/>
      <c r="C18" s="8">
        <f>SUM(C6:C17)</f>
        <v>-83574.72</v>
      </c>
      <c r="D18" s="73">
        <f>SUM(D6:D17)</f>
        <v>-90113.02000000002</v>
      </c>
    </row>
    <row r="19" spans="1:7" ht="12.75">
      <c r="A19" s="138" t="s">
        <v>11</v>
      </c>
      <c r="B19" s="139"/>
      <c r="C19" s="5"/>
      <c r="D19" s="5"/>
      <c r="G19" s="15"/>
    </row>
    <row r="20" spans="1:4" ht="12.75">
      <c r="A20" s="4"/>
      <c r="B20" s="24"/>
      <c r="C20" s="5"/>
      <c r="D20" s="5"/>
    </row>
    <row r="21" spans="1:4" ht="12.75">
      <c r="A21" s="4">
        <v>151000</v>
      </c>
      <c r="B21" s="24" t="s">
        <v>16</v>
      </c>
      <c r="C21" s="5"/>
      <c r="D21" s="5"/>
    </row>
    <row r="22" spans="1:4" ht="12.75">
      <c r="A22" s="4">
        <v>157200</v>
      </c>
      <c r="B22" s="24" t="s">
        <v>19</v>
      </c>
      <c r="C22" s="5"/>
      <c r="D22" s="5"/>
    </row>
    <row r="23" spans="1:4" ht="12.75">
      <c r="A23" s="4">
        <v>158200</v>
      </c>
      <c r="B23" s="24" t="s">
        <v>44</v>
      </c>
      <c r="C23" s="5"/>
      <c r="D23" s="5"/>
    </row>
    <row r="24" spans="1:4" ht="12.75">
      <c r="A24" s="12"/>
      <c r="B24" s="28"/>
      <c r="C24" s="5"/>
      <c r="D24" s="5"/>
    </row>
    <row r="25" spans="1:4" ht="12.75" customHeight="1">
      <c r="A25" s="140" t="s">
        <v>158</v>
      </c>
      <c r="B25" s="141"/>
      <c r="C25" s="8">
        <f>SUM(C20:C24)</f>
        <v>0</v>
      </c>
      <c r="D25" s="8">
        <f>SUM(D20:D24)</f>
        <v>0</v>
      </c>
    </row>
    <row r="26" spans="1:4" ht="12.75">
      <c r="A26" s="138" t="s">
        <v>12</v>
      </c>
      <c r="B26" s="139"/>
      <c r="C26" s="5"/>
      <c r="D26" s="5"/>
    </row>
    <row r="27" spans="1:4" ht="13.5" customHeight="1">
      <c r="A27" s="4" t="s">
        <v>45</v>
      </c>
      <c r="B27" s="24"/>
      <c r="C27" s="5"/>
      <c r="D27" s="5"/>
    </row>
    <row r="28" spans="1:4" ht="12.75">
      <c r="A28" s="4">
        <v>164000</v>
      </c>
      <c r="B28" s="24" t="s">
        <v>46</v>
      </c>
      <c r="C28" s="5"/>
      <c r="D28" s="5"/>
    </row>
    <row r="29" spans="1:4" ht="12.75">
      <c r="A29" s="4">
        <v>512000</v>
      </c>
      <c r="B29" s="24" t="s">
        <v>13</v>
      </c>
      <c r="C29" s="5"/>
      <c r="D29" s="5"/>
    </row>
    <row r="30" spans="1:4" ht="12.75">
      <c r="A30" s="4"/>
      <c r="B30" s="24"/>
      <c r="C30" s="13"/>
      <c r="D30" s="13"/>
    </row>
    <row r="31" spans="1:4" ht="12.75">
      <c r="A31" s="140" t="s">
        <v>159</v>
      </c>
      <c r="B31" s="141"/>
      <c r="C31" s="8">
        <f>SUM(C28:C30)</f>
        <v>0</v>
      </c>
      <c r="D31" s="8">
        <f>SUM(D28:D29)</f>
        <v>0</v>
      </c>
    </row>
    <row r="32" spans="1:4" ht="13.5" customHeight="1">
      <c r="A32" s="4" t="s">
        <v>47</v>
      </c>
      <c r="B32" s="24"/>
      <c r="C32" s="5"/>
      <c r="D32" s="5"/>
    </row>
    <row r="33" spans="1:4" ht="12.75">
      <c r="A33" s="4">
        <v>401000</v>
      </c>
      <c r="B33" s="24" t="s">
        <v>20</v>
      </c>
      <c r="C33" s="5">
        <v>-3402.49</v>
      </c>
      <c r="D33" s="5">
        <v>-8384.11</v>
      </c>
    </row>
    <row r="34" spans="1:4" ht="12.75">
      <c r="A34" s="4">
        <v>408100</v>
      </c>
      <c r="B34" s="35" t="s">
        <v>187</v>
      </c>
      <c r="C34" s="5">
        <v>-1010.4</v>
      </c>
      <c r="D34" s="5">
        <v>-999.98</v>
      </c>
    </row>
    <row r="35" spans="1:4" ht="12.75">
      <c r="A35" s="4">
        <v>421000</v>
      </c>
      <c r="B35" s="35" t="s">
        <v>186</v>
      </c>
      <c r="C35" s="5">
        <v>-340.22</v>
      </c>
      <c r="D35" s="5">
        <v>-667.8</v>
      </c>
    </row>
    <row r="36" spans="1:4" ht="12.75">
      <c r="A36" s="4"/>
      <c r="B36" s="24"/>
      <c r="C36" s="5"/>
      <c r="D36" s="5"/>
    </row>
    <row r="37" spans="1:6" ht="12.75">
      <c r="A37" s="4">
        <v>431000</v>
      </c>
      <c r="B37" s="24" t="s">
        <v>151</v>
      </c>
      <c r="C37" s="5">
        <v>-680.56</v>
      </c>
      <c r="D37" s="5">
        <v>-653</v>
      </c>
      <c r="F37" s="15"/>
    </row>
    <row r="38" spans="1:4" ht="12.75">
      <c r="A38" s="4">
        <v>437300</v>
      </c>
      <c r="B38" s="24" t="s">
        <v>152</v>
      </c>
      <c r="C38" s="5">
        <v>-224.45</v>
      </c>
      <c r="D38" s="5">
        <v>-274.25</v>
      </c>
    </row>
    <row r="39" spans="1:4" ht="12.75">
      <c r="A39" s="4">
        <v>437400</v>
      </c>
      <c r="B39" s="24" t="s">
        <v>153</v>
      </c>
      <c r="C39" s="5"/>
      <c r="D39" s="5"/>
    </row>
    <row r="40" spans="1:4" ht="12.75">
      <c r="A40" s="4">
        <v>437800</v>
      </c>
      <c r="B40" s="24" t="s">
        <v>255</v>
      </c>
      <c r="C40" s="5">
        <v>0</v>
      </c>
      <c r="D40" s="5"/>
    </row>
    <row r="41" spans="1:4" ht="12.75">
      <c r="A41" s="4">
        <v>438600</v>
      </c>
      <c r="B41" s="35" t="s">
        <v>197</v>
      </c>
      <c r="C41" s="5">
        <v>0</v>
      </c>
      <c r="D41" s="5">
        <v>-113.47</v>
      </c>
    </row>
    <row r="42" spans="1:4" ht="12.75">
      <c r="A42" s="127">
        <v>448620</v>
      </c>
      <c r="B42" s="35" t="s">
        <v>254</v>
      </c>
      <c r="C42" s="5">
        <v>-277.59</v>
      </c>
      <c r="D42" s="5"/>
    </row>
    <row r="43" spans="1:4" ht="12.75">
      <c r="A43" s="4">
        <v>451000</v>
      </c>
      <c r="B43" s="24" t="s">
        <v>21</v>
      </c>
      <c r="C43" s="5"/>
      <c r="D43" s="5"/>
    </row>
    <row r="44" spans="1:6" ht="12.75">
      <c r="A44" s="4">
        <v>451700</v>
      </c>
      <c r="B44" s="24" t="s">
        <v>22</v>
      </c>
      <c r="C44" s="5">
        <v>0</v>
      </c>
      <c r="D44" s="5"/>
      <c r="F44" s="15"/>
    </row>
    <row r="45" spans="1:4" ht="12.75">
      <c r="A45" s="4">
        <v>471000</v>
      </c>
      <c r="B45" s="24" t="s">
        <v>252</v>
      </c>
      <c r="C45" s="5"/>
      <c r="D45" s="5"/>
    </row>
    <row r="46" spans="1:4" ht="12.75">
      <c r="A46" s="4"/>
      <c r="B46" s="24"/>
      <c r="C46" s="5"/>
      <c r="D46" s="5"/>
    </row>
    <row r="47" spans="1:4" ht="12.75">
      <c r="A47" s="140" t="s">
        <v>160</v>
      </c>
      <c r="B47" s="141"/>
      <c r="C47" s="8">
        <f>SUM(C33:C46)</f>
        <v>-5935.71</v>
      </c>
      <c r="D47" s="8">
        <f>SUM(D33:D46)</f>
        <v>-11092.609999999999</v>
      </c>
    </row>
    <row r="48" spans="1:4" ht="12.75">
      <c r="A48" s="27" t="s">
        <v>1</v>
      </c>
      <c r="B48" s="25"/>
      <c r="C48" s="3"/>
      <c r="D48" s="3"/>
    </row>
    <row r="49" spans="1:4" ht="12.75">
      <c r="A49" s="4">
        <v>487000</v>
      </c>
      <c r="B49" s="24" t="s">
        <v>24</v>
      </c>
      <c r="C49" s="3"/>
      <c r="D49" s="3"/>
    </row>
    <row r="50" spans="1:4" ht="12.75">
      <c r="A50" s="4">
        <v>487100</v>
      </c>
      <c r="B50" s="35" t="s">
        <v>188</v>
      </c>
      <c r="C50" s="5"/>
      <c r="D50" s="5"/>
    </row>
    <row r="51" spans="1:4" ht="12.75">
      <c r="A51" s="4">
        <v>487200</v>
      </c>
      <c r="B51" s="24" t="s">
        <v>23</v>
      </c>
      <c r="C51" s="5"/>
      <c r="D51" s="5"/>
    </row>
    <row r="52" spans="1:4" ht="12.75">
      <c r="A52" s="4">
        <v>487300</v>
      </c>
      <c r="B52" s="24" t="s">
        <v>25</v>
      </c>
      <c r="C52" s="5"/>
      <c r="D52" s="5"/>
    </row>
    <row r="53" spans="1:4" ht="12.75">
      <c r="A53" s="4"/>
      <c r="B53" s="24"/>
      <c r="C53" s="5"/>
      <c r="D53" s="7"/>
    </row>
    <row r="54" spans="1:4" ht="12.75">
      <c r="A54" s="148" t="s">
        <v>161</v>
      </c>
      <c r="B54" s="149"/>
      <c r="C54" s="8">
        <f>SUM(C49:C53)</f>
        <v>0</v>
      </c>
      <c r="D54" s="8">
        <f>SUM(D49:D53)</f>
        <v>0</v>
      </c>
    </row>
    <row r="55" spans="1:4" ht="13.5" thickBot="1">
      <c r="A55" s="148" t="s">
        <v>162</v>
      </c>
      <c r="B55" s="149"/>
      <c r="C55" s="8">
        <f>SUM(C2+C47+C54)</f>
        <v>-5935.71</v>
      </c>
      <c r="D55" s="8">
        <f>SUM(D2+D47+D54)</f>
        <v>-11092.609999999999</v>
      </c>
    </row>
    <row r="56" spans="1:4" ht="20.25" customHeight="1" thickBot="1" thickTop="1">
      <c r="A56" s="146" t="s">
        <v>48</v>
      </c>
      <c r="B56" s="147"/>
      <c r="C56" s="9">
        <f>+C18+C25+C55</f>
        <v>-89510.43000000001</v>
      </c>
      <c r="D56" s="9">
        <f>D18+D25+D55</f>
        <v>-101205.63000000002</v>
      </c>
    </row>
    <row r="57" spans="1:4" ht="13.5" thickTop="1">
      <c r="A57" s="10"/>
      <c r="B57" s="10"/>
      <c r="C57" s="10"/>
      <c r="D57" s="10"/>
    </row>
    <row r="58" spans="1:4" ht="12.75">
      <c r="A58" s="2"/>
      <c r="B58" s="2"/>
      <c r="C58" s="6">
        <f>+C56+actif!E54</f>
        <v>0</v>
      </c>
      <c r="D58" s="6">
        <f>+D56+actif!F54</f>
        <v>0</v>
      </c>
    </row>
    <row r="59" ht="12.75">
      <c r="D59" s="15"/>
    </row>
  </sheetData>
  <sheetProtection/>
  <mergeCells count="14">
    <mergeCell ref="A1:D1"/>
    <mergeCell ref="A2:D2"/>
    <mergeCell ref="A3:B3"/>
    <mergeCell ref="A5:B5"/>
    <mergeCell ref="A4:B4"/>
    <mergeCell ref="A19:B19"/>
    <mergeCell ref="A18:B18"/>
    <mergeCell ref="A26:B26"/>
    <mergeCell ref="A25:B25"/>
    <mergeCell ref="A31:B31"/>
    <mergeCell ref="A47:B47"/>
    <mergeCell ref="A56:B56"/>
    <mergeCell ref="A54:B54"/>
    <mergeCell ref="A55:B55"/>
  </mergeCells>
  <printOptions/>
  <pageMargins left="0.11811023622047245" right="0.11811023622047245" top="0.15748031496062992" bottom="0.5511811023622047" header="0.15748031496062992" footer="0.3937007874015748"/>
  <pageSetup fitToHeight="1" fitToWidth="1" horizontalDpi="300" verticalDpi="300" orientation="portrait" paperSize="9" r:id="rId1"/>
  <headerFooter alignWithMargins="0">
    <oddHeader>&amp;CCD 29 BILAN  2015&amp;R&amp;D</oddHeader>
    <oddFooter>&amp;LPierre Le Friant&amp;R&amp;F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3"/>
  <sheetViews>
    <sheetView zoomScaleSheetLayoutView="75" zoomScalePageLayoutView="0" workbookViewId="0" topLeftCell="A142">
      <selection activeCell="C130" sqref="C130"/>
    </sheetView>
  </sheetViews>
  <sheetFormatPr defaultColWidth="11.7109375" defaultRowHeight="12.75"/>
  <cols>
    <col min="1" max="1" width="7.421875" style="34" customWidth="1"/>
    <col min="2" max="2" width="40.8515625" style="0" customWidth="1"/>
    <col min="3" max="6" width="13.140625" style="15" customWidth="1"/>
  </cols>
  <sheetData>
    <row r="1" spans="1:4" ht="15.75">
      <c r="A1" s="129" t="s">
        <v>200</v>
      </c>
      <c r="B1" s="130"/>
      <c r="C1" s="130"/>
      <c r="D1" s="130"/>
    </row>
    <row r="2" spans="1:4" ht="16.5" thickBot="1">
      <c r="A2" s="131" t="s">
        <v>198</v>
      </c>
      <c r="B2" s="131"/>
      <c r="C2" s="131"/>
      <c r="D2" s="131"/>
    </row>
    <row r="3" spans="1:6" ht="18.75" thickTop="1">
      <c r="A3" s="160" t="s">
        <v>42</v>
      </c>
      <c r="B3" s="161"/>
      <c r="C3" s="21" t="s">
        <v>27</v>
      </c>
      <c r="D3" s="21" t="s">
        <v>28</v>
      </c>
      <c r="E3" s="21" t="s">
        <v>27</v>
      </c>
      <c r="F3" s="22" t="s">
        <v>189</v>
      </c>
    </row>
    <row r="4" spans="1:6" ht="18.75" thickBot="1">
      <c r="A4" s="162" t="s">
        <v>43</v>
      </c>
      <c r="B4" s="163"/>
      <c r="C4" s="36">
        <v>2015</v>
      </c>
      <c r="D4" s="36">
        <v>2015</v>
      </c>
      <c r="E4" s="36">
        <v>2014</v>
      </c>
      <c r="F4" s="69">
        <v>2016</v>
      </c>
    </row>
    <row r="5" spans="1:6" ht="13.5" thickTop="1">
      <c r="A5" s="138" t="s">
        <v>49</v>
      </c>
      <c r="B5" s="139"/>
      <c r="C5" s="89"/>
      <c r="D5" s="75"/>
      <c r="E5" s="89"/>
      <c r="F5" s="23"/>
    </row>
    <row r="6" spans="1:6" ht="12.75">
      <c r="A6" s="31" t="s">
        <v>50</v>
      </c>
      <c r="B6" s="24"/>
      <c r="C6" s="90"/>
      <c r="D6" s="76"/>
      <c r="E6" s="90"/>
      <c r="F6" s="18"/>
    </row>
    <row r="7" spans="1:6" ht="12.75">
      <c r="A7" s="31"/>
      <c r="B7" s="26"/>
      <c r="C7" s="90"/>
      <c r="D7" s="76"/>
      <c r="E7" s="90"/>
      <c r="F7" s="18"/>
    </row>
    <row r="8" spans="1:6" ht="12.75" customHeight="1">
      <c r="A8" s="45">
        <v>602200</v>
      </c>
      <c r="B8" s="53" t="s">
        <v>56</v>
      </c>
      <c r="C8" s="90"/>
      <c r="D8" s="76"/>
      <c r="E8" s="90"/>
      <c r="F8" s="17"/>
    </row>
    <row r="9" spans="1:6" ht="12.75" customHeight="1">
      <c r="A9" s="45">
        <v>602241</v>
      </c>
      <c r="B9" s="53" t="s">
        <v>29</v>
      </c>
      <c r="C9" s="90">
        <v>0</v>
      </c>
      <c r="D9" s="76">
        <v>3000</v>
      </c>
      <c r="E9" s="90">
        <v>4445.65</v>
      </c>
      <c r="F9" s="17">
        <f>3500-280</f>
        <v>3220</v>
      </c>
    </row>
    <row r="10" spans="1:6" ht="12.75" customHeight="1">
      <c r="A10" s="45">
        <v>602242</v>
      </c>
      <c r="B10" s="53" t="s">
        <v>30</v>
      </c>
      <c r="C10" s="90">
        <v>3976.59</v>
      </c>
      <c r="D10" s="76">
        <v>4500</v>
      </c>
      <c r="E10" s="90">
        <v>4314.42</v>
      </c>
      <c r="F10" s="17">
        <v>3900</v>
      </c>
    </row>
    <row r="11" spans="1:6" ht="12.75" customHeight="1">
      <c r="A11" s="45">
        <v>602250</v>
      </c>
      <c r="B11" s="53" t="s">
        <v>59</v>
      </c>
      <c r="C11" s="90"/>
      <c r="D11" s="76">
        <v>60</v>
      </c>
      <c r="E11" s="90">
        <v>60</v>
      </c>
      <c r="F11" s="17">
        <v>60</v>
      </c>
    </row>
    <row r="12" spans="1:6" ht="12.75">
      <c r="A12" s="45"/>
      <c r="B12" s="53"/>
      <c r="C12" s="90"/>
      <c r="D12" s="76"/>
      <c r="E12" s="90"/>
      <c r="F12" s="17"/>
    </row>
    <row r="13" spans="1:6" ht="12.75" customHeight="1">
      <c r="A13" s="45">
        <v>603200</v>
      </c>
      <c r="B13" s="53" t="s">
        <v>55</v>
      </c>
      <c r="C13" s="90"/>
      <c r="D13" s="76"/>
      <c r="E13" s="90"/>
      <c r="F13" s="17"/>
    </row>
    <row r="14" spans="1:6" ht="12.75" customHeight="1">
      <c r="A14" s="45">
        <v>603710</v>
      </c>
      <c r="B14" s="53" t="s">
        <v>164</v>
      </c>
      <c r="C14" s="90">
        <v>1348.1</v>
      </c>
      <c r="D14" s="76">
        <v>-430</v>
      </c>
      <c r="E14" s="90">
        <v>-530.7</v>
      </c>
      <c r="F14" s="17">
        <v>-500</v>
      </c>
    </row>
    <row r="15" spans="1:6" ht="12.75" customHeight="1">
      <c r="A15" s="45">
        <v>603720</v>
      </c>
      <c r="B15" s="53" t="s">
        <v>57</v>
      </c>
      <c r="C15" s="90"/>
      <c r="D15" s="76"/>
      <c r="E15" s="90"/>
      <c r="F15" s="17"/>
    </row>
    <row r="16" spans="1:6" ht="12.75" customHeight="1">
      <c r="A16" s="45">
        <v>603730</v>
      </c>
      <c r="B16" s="53" t="s">
        <v>31</v>
      </c>
      <c r="C16" s="90"/>
      <c r="D16" s="76"/>
      <c r="E16" s="90"/>
      <c r="F16" s="17"/>
    </row>
    <row r="17" spans="1:6" ht="12.75" customHeight="1">
      <c r="A17" s="45"/>
      <c r="B17" s="53"/>
      <c r="C17" s="90"/>
      <c r="D17" s="76"/>
      <c r="E17" s="90"/>
      <c r="F17" s="17"/>
    </row>
    <row r="18" spans="1:6" ht="12.75" customHeight="1">
      <c r="A18" s="45">
        <v>605000</v>
      </c>
      <c r="B18" s="53" t="s">
        <v>168</v>
      </c>
      <c r="C18" s="90"/>
      <c r="D18" s="76"/>
      <c r="E18" s="90"/>
      <c r="F18" s="17"/>
    </row>
    <row r="19" spans="1:6" ht="12.75">
      <c r="A19" s="45"/>
      <c r="B19" s="53"/>
      <c r="C19" s="90"/>
      <c r="D19" s="76"/>
      <c r="E19" s="90"/>
      <c r="F19" s="17"/>
    </row>
    <row r="20" spans="1:6" ht="12.75" customHeight="1">
      <c r="A20" s="45">
        <v>606100</v>
      </c>
      <c r="B20" s="53" t="s">
        <v>104</v>
      </c>
      <c r="C20" s="90"/>
      <c r="D20" s="76"/>
      <c r="E20" s="90"/>
      <c r="F20" s="17"/>
    </row>
    <row r="21" spans="1:6" ht="12.75" customHeight="1">
      <c r="A21" s="45">
        <v>606300</v>
      </c>
      <c r="B21" s="53" t="s">
        <v>58</v>
      </c>
      <c r="C21" s="90">
        <v>1844.33</v>
      </c>
      <c r="D21" s="76">
        <v>20</v>
      </c>
      <c r="E21" s="90">
        <v>29.99</v>
      </c>
      <c r="F21" s="17">
        <v>40</v>
      </c>
    </row>
    <row r="22" spans="1:6" ht="12.75" customHeight="1">
      <c r="A22" s="45">
        <v>606400</v>
      </c>
      <c r="B22" s="53" t="s">
        <v>60</v>
      </c>
      <c r="C22" s="90">
        <v>999.64</v>
      </c>
      <c r="D22" s="76">
        <v>800</v>
      </c>
      <c r="E22" s="90">
        <v>852.69</v>
      </c>
      <c r="F22" s="17">
        <v>850</v>
      </c>
    </row>
    <row r="23" spans="1:6" ht="12.75" customHeight="1">
      <c r="A23" s="45">
        <v>606800</v>
      </c>
      <c r="B23" s="53" t="s">
        <v>61</v>
      </c>
      <c r="C23" s="90">
        <v>212.64</v>
      </c>
      <c r="D23" s="76">
        <v>450</v>
      </c>
      <c r="E23" s="90">
        <v>636.85</v>
      </c>
      <c r="F23" s="17">
        <v>550</v>
      </c>
    </row>
    <row r="24" spans="1:6" ht="12.75" customHeight="1">
      <c r="A24" s="45"/>
      <c r="B24" s="53"/>
      <c r="C24" s="90"/>
      <c r="D24" s="76"/>
      <c r="E24" s="90"/>
      <c r="F24" s="17"/>
    </row>
    <row r="25" spans="1:6" ht="12.75" customHeight="1">
      <c r="A25" s="45">
        <v>607100</v>
      </c>
      <c r="B25" s="53" t="s">
        <v>62</v>
      </c>
      <c r="C25" s="90"/>
      <c r="D25" s="76"/>
      <c r="E25" s="90"/>
      <c r="F25" s="17"/>
    </row>
    <row r="26" spans="1:6" ht="12.75" customHeight="1">
      <c r="A26" s="45">
        <v>607200</v>
      </c>
      <c r="B26" s="53" t="s">
        <v>63</v>
      </c>
      <c r="C26" s="90"/>
      <c r="D26" s="76"/>
      <c r="E26" s="90"/>
      <c r="F26" s="17"/>
    </row>
    <row r="27" spans="1:6" ht="12.75" customHeight="1">
      <c r="A27" s="45">
        <v>607300</v>
      </c>
      <c r="B27" s="53" t="s">
        <v>32</v>
      </c>
      <c r="C27" s="90">
        <v>2440</v>
      </c>
      <c r="D27" s="76">
        <v>1600</v>
      </c>
      <c r="E27" s="90">
        <v>1830</v>
      </c>
      <c r="F27" s="17">
        <v>1700</v>
      </c>
    </row>
    <row r="28" spans="1:6" ht="12.75">
      <c r="A28" s="45"/>
      <c r="B28" s="53"/>
      <c r="C28" s="91"/>
      <c r="D28" s="77"/>
      <c r="E28" s="91"/>
      <c r="F28" s="20"/>
    </row>
    <row r="29" spans="1:6" ht="12.75">
      <c r="A29" s="158" t="s">
        <v>165</v>
      </c>
      <c r="B29" s="159"/>
      <c r="C29" s="19">
        <f>SUM(C7:C28)</f>
        <v>10821.300000000001</v>
      </c>
      <c r="D29" s="78">
        <f>SUM(D7:D28)</f>
        <v>10000</v>
      </c>
      <c r="E29" s="19">
        <f>SUM(E7:E28)</f>
        <v>11638.9</v>
      </c>
      <c r="F29" s="19">
        <f>SUM(F7:F28)</f>
        <v>9820</v>
      </c>
    </row>
    <row r="30" spans="1:6" ht="12.75">
      <c r="A30" s="54"/>
      <c r="B30" s="55"/>
      <c r="C30" s="37"/>
      <c r="D30" s="79"/>
      <c r="E30" s="38"/>
      <c r="F30" s="38"/>
    </row>
    <row r="31" spans="1:6" ht="24.75" customHeight="1">
      <c r="A31" s="156" t="s">
        <v>120</v>
      </c>
      <c r="B31" s="157"/>
      <c r="C31" s="90"/>
      <c r="D31" s="76"/>
      <c r="E31" s="93"/>
      <c r="F31" s="18"/>
    </row>
    <row r="32" spans="1:6" ht="12.75" customHeight="1">
      <c r="A32" s="45"/>
      <c r="B32" s="53"/>
      <c r="C32" s="86"/>
      <c r="D32" s="80"/>
      <c r="E32" s="94"/>
      <c r="F32" s="7"/>
    </row>
    <row r="33" spans="1:6" ht="12.75" customHeight="1">
      <c r="A33" s="45">
        <v>611000</v>
      </c>
      <c r="B33" s="53" t="s">
        <v>64</v>
      </c>
      <c r="C33" s="86"/>
      <c r="D33" s="80"/>
      <c r="E33" s="94"/>
      <c r="F33" s="7"/>
    </row>
    <row r="34" spans="1:6" ht="12.75" customHeight="1">
      <c r="A34" s="45"/>
      <c r="B34" s="53"/>
      <c r="C34" s="86"/>
      <c r="D34" s="80"/>
      <c r="E34" s="94"/>
      <c r="F34" s="7"/>
    </row>
    <row r="35" spans="1:6" ht="12.75" customHeight="1">
      <c r="A35" s="45">
        <v>612200</v>
      </c>
      <c r="B35" s="53" t="s">
        <v>108</v>
      </c>
      <c r="C35" s="86"/>
      <c r="D35" s="80"/>
      <c r="E35" s="94"/>
      <c r="F35" s="7"/>
    </row>
    <row r="36" spans="1:6" ht="12.75" customHeight="1">
      <c r="A36" s="45">
        <v>612500</v>
      </c>
      <c r="B36" s="53" t="s">
        <v>107</v>
      </c>
      <c r="C36" s="86"/>
      <c r="D36" s="80"/>
      <c r="E36" s="94"/>
      <c r="F36" s="7"/>
    </row>
    <row r="37" spans="1:6" ht="12.75" customHeight="1">
      <c r="A37" s="45"/>
      <c r="B37" s="53"/>
      <c r="C37" s="86"/>
      <c r="D37" s="80"/>
      <c r="E37" s="94"/>
      <c r="F37" s="7"/>
    </row>
    <row r="38" spans="1:6" ht="12.75" customHeight="1">
      <c r="A38" s="45">
        <v>613200</v>
      </c>
      <c r="B38" s="53" t="s">
        <v>65</v>
      </c>
      <c r="C38" s="86"/>
      <c r="D38" s="80"/>
      <c r="E38" s="94">
        <v>0</v>
      </c>
      <c r="F38" s="7"/>
    </row>
    <row r="39" spans="1:8" ht="12.75" customHeight="1">
      <c r="A39" s="45">
        <v>613500</v>
      </c>
      <c r="B39" s="53" t="s">
        <v>66</v>
      </c>
      <c r="C39" s="86">
        <f>829.9</f>
        <v>829.9</v>
      </c>
      <c r="D39" s="80">
        <v>900</v>
      </c>
      <c r="E39" s="94">
        <v>162.11</v>
      </c>
      <c r="F39" s="7">
        <v>1000</v>
      </c>
      <c r="H39" s="15"/>
    </row>
    <row r="40" spans="1:6" ht="12.75" customHeight="1">
      <c r="A40" s="45">
        <v>613510</v>
      </c>
      <c r="B40" s="53" t="s">
        <v>256</v>
      </c>
      <c r="C40" s="86">
        <v>797.92</v>
      </c>
      <c r="D40" s="80"/>
      <c r="E40" s="94">
        <v>797.92</v>
      </c>
      <c r="F40" s="7"/>
    </row>
    <row r="41" spans="1:6" ht="12.75" customHeight="1">
      <c r="A41" s="45">
        <v>614000</v>
      </c>
      <c r="B41" s="53" t="s">
        <v>67</v>
      </c>
      <c r="C41" s="86"/>
      <c r="D41" s="80"/>
      <c r="E41" s="94"/>
      <c r="F41" s="7"/>
    </row>
    <row r="42" spans="1:6" ht="12.75" customHeight="1">
      <c r="A42" s="45"/>
      <c r="B42" s="53"/>
      <c r="C42" s="86"/>
      <c r="D42" s="80"/>
      <c r="E42" s="94"/>
      <c r="F42" s="7"/>
    </row>
    <row r="43" spans="1:6" ht="12.75" customHeight="1">
      <c r="A43" s="45"/>
      <c r="B43" s="53"/>
      <c r="C43" s="86"/>
      <c r="D43" s="80"/>
      <c r="E43" s="94"/>
      <c r="F43" s="7"/>
    </row>
    <row r="44" spans="1:6" ht="12.75" customHeight="1">
      <c r="A44" s="45">
        <v>615200</v>
      </c>
      <c r="B44" s="53" t="s">
        <v>68</v>
      </c>
      <c r="C44" s="86"/>
      <c r="D44" s="80"/>
      <c r="E44" s="94"/>
      <c r="F44" s="7"/>
    </row>
    <row r="45" spans="1:6" ht="12.75" customHeight="1">
      <c r="A45" s="45">
        <v>615500</v>
      </c>
      <c r="B45" s="53" t="s">
        <v>69</v>
      </c>
      <c r="C45" s="86">
        <v>0</v>
      </c>
      <c r="D45" s="80">
        <v>1000</v>
      </c>
      <c r="E45" s="94">
        <v>201.6</v>
      </c>
      <c r="F45" s="7">
        <v>1100</v>
      </c>
    </row>
    <row r="46" spans="1:6" ht="12.75" customHeight="1">
      <c r="A46" s="45"/>
      <c r="B46" s="53"/>
      <c r="C46" s="86"/>
      <c r="D46" s="80"/>
      <c r="E46" s="94"/>
      <c r="F46" s="7"/>
    </row>
    <row r="47" spans="1:6" ht="12.75" customHeight="1">
      <c r="A47" s="45">
        <v>616000</v>
      </c>
      <c r="B47" s="53" t="s">
        <v>33</v>
      </c>
      <c r="C47" s="86">
        <v>1557.06</v>
      </c>
      <c r="D47" s="80">
        <v>1600</v>
      </c>
      <c r="E47" s="94">
        <v>1557.06</v>
      </c>
      <c r="F47" s="7">
        <v>1700</v>
      </c>
    </row>
    <row r="48" spans="1:6" ht="12.75">
      <c r="A48" s="45"/>
      <c r="B48" s="53"/>
      <c r="C48" s="86"/>
      <c r="D48" s="80"/>
      <c r="E48" s="94"/>
      <c r="F48" s="7"/>
    </row>
    <row r="49" spans="1:6" ht="12.75" customHeight="1">
      <c r="A49" s="45">
        <v>618100</v>
      </c>
      <c r="B49" s="53" t="s">
        <v>103</v>
      </c>
      <c r="C49" s="86">
        <v>0</v>
      </c>
      <c r="D49" s="80">
        <v>200</v>
      </c>
      <c r="E49" s="86">
        <v>59.88</v>
      </c>
      <c r="F49" s="7">
        <v>250</v>
      </c>
    </row>
    <row r="50" spans="1:6" ht="12.75" customHeight="1">
      <c r="A50" s="45"/>
      <c r="B50" s="53"/>
      <c r="C50" s="86"/>
      <c r="D50" s="80"/>
      <c r="E50" s="86"/>
      <c r="F50" s="7"/>
    </row>
    <row r="51" spans="1:6" ht="12.75">
      <c r="A51" s="45"/>
      <c r="B51" s="53"/>
      <c r="C51" s="92"/>
      <c r="D51" s="81"/>
      <c r="E51" s="92"/>
      <c r="F51" s="14"/>
    </row>
    <row r="52" spans="1:6" ht="26.25" customHeight="1" thickBot="1">
      <c r="A52" s="154" t="s">
        <v>184</v>
      </c>
      <c r="B52" s="155"/>
      <c r="C52" s="64">
        <f>SUM(C32:C51)</f>
        <v>3184.88</v>
      </c>
      <c r="D52" s="82">
        <f>SUM(D32:D51)</f>
        <v>3700</v>
      </c>
      <c r="E52" s="64">
        <f>SUM(E32:E51)</f>
        <v>2778.5699999999997</v>
      </c>
      <c r="F52" s="64">
        <f>SUM(F32:F51)</f>
        <v>4050</v>
      </c>
    </row>
    <row r="53" spans="1:6" ht="78" customHeight="1" thickBot="1" thickTop="1">
      <c r="A53" s="65"/>
      <c r="B53" s="66"/>
      <c r="C53" s="67"/>
      <c r="D53" s="67"/>
      <c r="E53" s="67"/>
      <c r="F53" s="67"/>
    </row>
    <row r="54" spans="1:6" ht="27.75" customHeight="1" thickTop="1">
      <c r="A54" s="156" t="s">
        <v>51</v>
      </c>
      <c r="B54" s="157"/>
      <c r="C54" s="90"/>
      <c r="D54" s="83"/>
      <c r="E54" s="90"/>
      <c r="F54" s="18"/>
    </row>
    <row r="55" spans="1:6" ht="12.75" customHeight="1">
      <c r="A55" s="45">
        <v>621100</v>
      </c>
      <c r="B55" s="53" t="s">
        <v>70</v>
      </c>
      <c r="C55" s="90"/>
      <c r="D55" s="83"/>
      <c r="E55" s="93"/>
      <c r="F55" s="18"/>
    </row>
    <row r="56" spans="1:6" ht="12.75" customHeight="1">
      <c r="A56" s="45"/>
      <c r="B56" s="53"/>
      <c r="C56" s="90"/>
      <c r="D56" s="83"/>
      <c r="E56" s="93"/>
      <c r="F56" s="18"/>
    </row>
    <row r="57" spans="1:6" ht="12.75">
      <c r="A57" s="45">
        <v>622600</v>
      </c>
      <c r="B57" s="53" t="s">
        <v>71</v>
      </c>
      <c r="C57" s="90">
        <v>3942</v>
      </c>
      <c r="D57" s="83">
        <v>3000</v>
      </c>
      <c r="E57" s="93">
        <v>3000</v>
      </c>
      <c r="F57" s="18">
        <v>3000</v>
      </c>
    </row>
    <row r="58" spans="1:6" ht="12.75" customHeight="1">
      <c r="A58" s="45">
        <v>622700</v>
      </c>
      <c r="B58" s="53" t="s">
        <v>72</v>
      </c>
      <c r="C58" s="90"/>
      <c r="D58" s="83"/>
      <c r="E58" s="93"/>
      <c r="F58" s="18"/>
    </row>
    <row r="59" spans="1:6" ht="12.75" customHeight="1">
      <c r="A59" s="45"/>
      <c r="B59" s="53"/>
      <c r="C59" s="90"/>
      <c r="D59" s="83"/>
      <c r="E59" s="93"/>
      <c r="F59" s="18"/>
    </row>
    <row r="60" spans="1:6" ht="12.75">
      <c r="A60" s="45">
        <v>623000</v>
      </c>
      <c r="B60" s="53" t="s">
        <v>73</v>
      </c>
      <c r="C60" s="90">
        <v>1033.82</v>
      </c>
      <c r="D60" s="83">
        <v>2276</v>
      </c>
      <c r="E60" s="93">
        <v>2240.96</v>
      </c>
      <c r="F60" s="18">
        <v>2000</v>
      </c>
    </row>
    <row r="61" spans="1:6" ht="12.75" customHeight="1">
      <c r="A61" s="45">
        <v>623300</v>
      </c>
      <c r="B61" s="53" t="s">
        <v>257</v>
      </c>
      <c r="C61" s="90">
        <v>0</v>
      </c>
      <c r="D61" s="83"/>
      <c r="E61" s="93">
        <v>24</v>
      </c>
      <c r="F61" s="18"/>
    </row>
    <row r="62" spans="1:8" ht="12.75">
      <c r="A62" s="45">
        <v>623400</v>
      </c>
      <c r="B62" s="53" t="s">
        <v>258</v>
      </c>
      <c r="C62" s="90">
        <v>355.65</v>
      </c>
      <c r="D62" s="83"/>
      <c r="E62" s="93">
        <v>416.98</v>
      </c>
      <c r="F62" s="18"/>
      <c r="H62" s="15"/>
    </row>
    <row r="63" spans="1:6" ht="12.75" customHeight="1">
      <c r="A63" s="45">
        <v>623800</v>
      </c>
      <c r="B63" s="53" t="s">
        <v>74</v>
      </c>
      <c r="C63" s="90">
        <v>176</v>
      </c>
      <c r="D63" s="83">
        <v>324</v>
      </c>
      <c r="E63" s="93">
        <v>0</v>
      </c>
      <c r="F63" s="18">
        <v>400</v>
      </c>
    </row>
    <row r="64" spans="1:6" ht="12.75" customHeight="1">
      <c r="A64" s="45"/>
      <c r="B64" s="53"/>
      <c r="C64" s="90"/>
      <c r="D64" s="83"/>
      <c r="E64" s="93"/>
      <c r="F64" s="18"/>
    </row>
    <row r="65" spans="1:6" ht="12.75" customHeight="1">
      <c r="A65" s="45">
        <v>624100</v>
      </c>
      <c r="B65" s="53" t="s">
        <v>259</v>
      </c>
      <c r="C65" s="90">
        <v>0</v>
      </c>
      <c r="D65" s="83">
        <v>3000</v>
      </c>
      <c r="E65" s="93">
        <v>2994.93</v>
      </c>
      <c r="F65" s="18">
        <v>3000</v>
      </c>
    </row>
    <row r="66" spans="1:6" ht="12.75" customHeight="1">
      <c r="A66" s="45">
        <v>624110</v>
      </c>
      <c r="B66" s="53" t="s">
        <v>260</v>
      </c>
      <c r="C66" s="90">
        <v>6600</v>
      </c>
      <c r="D66" s="83">
        <v>5000</v>
      </c>
      <c r="E66" s="93">
        <v>5580</v>
      </c>
      <c r="F66" s="18">
        <v>3900</v>
      </c>
    </row>
    <row r="67" spans="1:6" ht="12.75" customHeight="1">
      <c r="A67" s="45">
        <v>624200</v>
      </c>
      <c r="B67" s="53" t="s">
        <v>261</v>
      </c>
      <c r="C67" s="90">
        <v>0</v>
      </c>
      <c r="D67" s="83">
        <v>100</v>
      </c>
      <c r="E67" s="93">
        <v>96</v>
      </c>
      <c r="F67" s="18">
        <v>200</v>
      </c>
    </row>
    <row r="68" spans="1:6" ht="12.75" customHeight="1">
      <c r="A68" s="45">
        <v>624300</v>
      </c>
      <c r="B68" s="53" t="s">
        <v>262</v>
      </c>
      <c r="C68" s="90">
        <v>285</v>
      </c>
      <c r="D68" s="83"/>
      <c r="E68" s="93">
        <v>0</v>
      </c>
      <c r="F68" s="18"/>
    </row>
    <row r="69" spans="1:6" ht="12.75" customHeight="1">
      <c r="A69" s="45">
        <v>624700</v>
      </c>
      <c r="B69" s="53" t="s">
        <v>263</v>
      </c>
      <c r="C69" s="90">
        <v>3597.88</v>
      </c>
      <c r="D69" s="83"/>
      <c r="E69" s="93"/>
      <c r="F69" s="18"/>
    </row>
    <row r="70" spans="1:6" ht="12.75">
      <c r="A70" s="45"/>
      <c r="B70" s="53"/>
      <c r="C70" s="90"/>
      <c r="D70" s="83"/>
      <c r="E70" s="93"/>
      <c r="F70" s="18"/>
    </row>
    <row r="71" spans="1:6" ht="12.75">
      <c r="A71" s="45">
        <v>625100</v>
      </c>
      <c r="B71" s="53" t="s">
        <v>264</v>
      </c>
      <c r="C71" s="90"/>
      <c r="D71" s="83"/>
      <c r="E71" s="93"/>
      <c r="F71" s="18"/>
    </row>
    <row r="72" spans="1:6" ht="12.75" customHeight="1">
      <c r="A72" s="45">
        <v>625110</v>
      </c>
      <c r="B72" s="53" t="s">
        <v>78</v>
      </c>
      <c r="C72" s="90">
        <v>324.6</v>
      </c>
      <c r="D72" s="83">
        <v>200</v>
      </c>
      <c r="E72" s="93">
        <v>105.6</v>
      </c>
      <c r="F72" s="18">
        <v>250</v>
      </c>
    </row>
    <row r="73" spans="1:6" ht="12.75" customHeight="1">
      <c r="A73" s="45">
        <v>625120</v>
      </c>
      <c r="B73" s="53" t="s">
        <v>79</v>
      </c>
      <c r="C73" s="90">
        <v>318.6</v>
      </c>
      <c r="D73" s="83">
        <v>2000</v>
      </c>
      <c r="E73" s="93">
        <v>1752.44</v>
      </c>
      <c r="F73" s="18">
        <v>1500</v>
      </c>
    </row>
    <row r="74" spans="1:6" ht="12.75" customHeight="1">
      <c r="A74" s="45">
        <v>625130</v>
      </c>
      <c r="B74" s="53" t="s">
        <v>109</v>
      </c>
      <c r="C74" s="90"/>
      <c r="D74" s="83"/>
      <c r="E74" s="93"/>
      <c r="F74" s="18"/>
    </row>
    <row r="75" spans="1:6" ht="12.75" customHeight="1">
      <c r="A75" s="45">
        <v>625140</v>
      </c>
      <c r="B75" s="53" t="s">
        <v>75</v>
      </c>
      <c r="C75" s="90"/>
      <c r="D75" s="83"/>
      <c r="E75" s="93"/>
      <c r="F75" s="18"/>
    </row>
    <row r="76" spans="1:6" ht="12.75" customHeight="1">
      <c r="A76" s="45">
        <v>625150</v>
      </c>
      <c r="B76" s="53" t="s">
        <v>76</v>
      </c>
      <c r="C76" s="90">
        <v>933.36</v>
      </c>
      <c r="D76" s="83"/>
      <c r="E76" s="93">
        <v>0</v>
      </c>
      <c r="F76" s="18"/>
    </row>
    <row r="77" spans="1:6" ht="12.75" customHeight="1">
      <c r="A77" s="45">
        <v>625160</v>
      </c>
      <c r="B77" s="53" t="s">
        <v>77</v>
      </c>
      <c r="C77" s="90">
        <v>7039.6</v>
      </c>
      <c r="D77" s="83">
        <v>4600</v>
      </c>
      <c r="E77" s="93">
        <v>3667.5</v>
      </c>
      <c r="F77" s="18">
        <v>4000</v>
      </c>
    </row>
    <row r="78" spans="1:6" ht="12.75" customHeight="1">
      <c r="A78" s="45">
        <v>625170</v>
      </c>
      <c r="B78" s="53" t="s">
        <v>85</v>
      </c>
      <c r="C78" s="90"/>
      <c r="D78" s="83">
        <f>800+270</f>
        <v>1070</v>
      </c>
      <c r="E78" s="93">
        <v>2088</v>
      </c>
      <c r="F78" s="18">
        <v>900</v>
      </c>
    </row>
    <row r="79" spans="1:6" ht="12.75" customHeight="1">
      <c r="A79" s="45">
        <v>625180</v>
      </c>
      <c r="B79" s="53" t="s">
        <v>110</v>
      </c>
      <c r="C79" s="90"/>
      <c r="D79" s="83"/>
      <c r="E79" s="93"/>
      <c r="F79" s="18"/>
    </row>
    <row r="80" spans="1:6" ht="12.75">
      <c r="A80" s="45"/>
      <c r="B80" s="53"/>
      <c r="C80" s="90"/>
      <c r="D80" s="83"/>
      <c r="E80" s="93"/>
      <c r="F80" s="18"/>
    </row>
    <row r="81" spans="1:6" ht="12.75" customHeight="1">
      <c r="A81" s="45">
        <v>625210</v>
      </c>
      <c r="B81" s="53" t="s">
        <v>80</v>
      </c>
      <c r="C81" s="90">
        <v>5605</v>
      </c>
      <c r="D81" s="83">
        <v>4000</v>
      </c>
      <c r="E81" s="93">
        <v>2950</v>
      </c>
      <c r="F81" s="18">
        <v>4100</v>
      </c>
    </row>
    <row r="82" spans="1:6" ht="12.75" customHeight="1">
      <c r="A82" s="45">
        <v>625220</v>
      </c>
      <c r="B82" s="53" t="s">
        <v>81</v>
      </c>
      <c r="C82" s="90">
        <v>3845</v>
      </c>
      <c r="D82" s="83">
        <v>45</v>
      </c>
      <c r="E82" s="93">
        <v>45</v>
      </c>
      <c r="F82" s="18">
        <v>40</v>
      </c>
    </row>
    <row r="83" spans="1:6" ht="12.75" customHeight="1">
      <c r="A83" s="45">
        <v>625230</v>
      </c>
      <c r="B83" s="53" t="s">
        <v>82</v>
      </c>
      <c r="C83" s="90">
        <v>150</v>
      </c>
      <c r="D83" s="83">
        <v>4900</v>
      </c>
      <c r="E83" s="93">
        <v>0</v>
      </c>
      <c r="F83" s="18">
        <v>5000</v>
      </c>
    </row>
    <row r="84" spans="1:6" ht="12.75" customHeight="1">
      <c r="A84" s="45">
        <v>625240</v>
      </c>
      <c r="B84" s="53" t="s">
        <v>83</v>
      </c>
      <c r="C84" s="90"/>
      <c r="D84" s="83"/>
      <c r="E84" s="93"/>
      <c r="F84" s="18"/>
    </row>
    <row r="85" spans="1:10" ht="12.75" customHeight="1">
      <c r="A85" s="45">
        <v>625250</v>
      </c>
      <c r="B85" s="53" t="s">
        <v>84</v>
      </c>
      <c r="C85" s="90">
        <v>1109.2</v>
      </c>
      <c r="D85" s="83">
        <v>2000</v>
      </c>
      <c r="E85" s="93">
        <v>1273.14</v>
      </c>
      <c r="F85" s="18">
        <v>1500</v>
      </c>
      <c r="J85" s="15"/>
    </row>
    <row r="86" spans="1:6" ht="12.75" customHeight="1">
      <c r="A86" s="45">
        <v>625260</v>
      </c>
      <c r="B86" s="53" t="s">
        <v>111</v>
      </c>
      <c r="C86" s="90">
        <v>889.4</v>
      </c>
      <c r="D86" s="83"/>
      <c r="E86" s="93">
        <v>0</v>
      </c>
      <c r="F86" s="18"/>
    </row>
    <row r="87" spans="1:6" ht="12.75" customHeight="1">
      <c r="A87" s="45">
        <v>625270</v>
      </c>
      <c r="B87" s="53" t="s">
        <v>86</v>
      </c>
      <c r="C87" s="90">
        <v>64</v>
      </c>
      <c r="D87" s="83">
        <v>3985</v>
      </c>
      <c r="E87" s="93">
        <v>2620</v>
      </c>
      <c r="F87" s="18">
        <v>3500</v>
      </c>
    </row>
    <row r="88" spans="1:10" ht="12.75" customHeight="1">
      <c r="A88" s="45">
        <v>625280</v>
      </c>
      <c r="B88" s="53" t="s">
        <v>87</v>
      </c>
      <c r="C88" s="90">
        <v>1425</v>
      </c>
      <c r="D88" s="83"/>
      <c r="E88" s="93">
        <v>0</v>
      </c>
      <c r="F88" s="18"/>
      <c r="J88" s="15">
        <f>+J85-'[1]A'!$J$59</f>
        <v>-20640.11</v>
      </c>
    </row>
    <row r="89" spans="1:6" ht="12.75">
      <c r="A89" s="45"/>
      <c r="B89" s="53"/>
      <c r="C89" s="90"/>
      <c r="D89" s="83"/>
      <c r="E89" s="93"/>
      <c r="F89" s="18"/>
    </row>
    <row r="90" spans="1:6" ht="12.75" customHeight="1">
      <c r="A90" s="45">
        <v>625610</v>
      </c>
      <c r="B90" s="53" t="s">
        <v>88</v>
      </c>
      <c r="C90" s="90">
        <v>804.19</v>
      </c>
      <c r="D90" s="83"/>
      <c r="E90" s="93">
        <v>7183.43</v>
      </c>
      <c r="F90" s="18"/>
    </row>
    <row r="91" spans="1:6" ht="12.75" customHeight="1">
      <c r="A91" s="45">
        <v>625620</v>
      </c>
      <c r="B91" s="53" t="s">
        <v>89</v>
      </c>
      <c r="C91" s="90">
        <v>336.85</v>
      </c>
      <c r="D91" s="83">
        <v>8000</v>
      </c>
      <c r="E91" s="93">
        <v>8927.72</v>
      </c>
      <c r="F91" s="18">
        <v>7000</v>
      </c>
    </row>
    <row r="92" spans="1:6" ht="12.75" customHeight="1">
      <c r="A92" s="45">
        <v>625630</v>
      </c>
      <c r="B92" s="53" t="s">
        <v>112</v>
      </c>
      <c r="C92" s="90">
        <v>11497.1</v>
      </c>
      <c r="D92" s="83">
        <f>6399+600</f>
        <v>6999</v>
      </c>
      <c r="E92" s="93">
        <f>624+8326.05</f>
        <v>8950.05</v>
      </c>
      <c r="F92" s="18">
        <v>6000</v>
      </c>
    </row>
    <row r="93" spans="1:6" ht="12.75" customHeight="1">
      <c r="A93" s="45">
        <v>625640</v>
      </c>
      <c r="B93" s="53" t="s">
        <v>90</v>
      </c>
      <c r="C93" s="90"/>
      <c r="D93" s="83"/>
      <c r="E93" s="93"/>
      <c r="F93" s="18"/>
    </row>
    <row r="94" spans="1:6" ht="12.75" customHeight="1">
      <c r="A94" s="45">
        <v>625660</v>
      </c>
      <c r="B94" s="53" t="s">
        <v>92</v>
      </c>
      <c r="C94" s="90">
        <v>1321.22</v>
      </c>
      <c r="D94" s="83">
        <v>5050</v>
      </c>
      <c r="E94" s="93">
        <f>50+5160.22</f>
        <v>5210.22</v>
      </c>
      <c r="F94" s="18">
        <v>3500</v>
      </c>
    </row>
    <row r="95" spans="1:6" ht="12.75" customHeight="1">
      <c r="A95" s="45">
        <v>625670</v>
      </c>
      <c r="B95" s="53" t="s">
        <v>91</v>
      </c>
      <c r="C95" s="90"/>
      <c r="D95" s="83">
        <v>100</v>
      </c>
      <c r="E95" s="93">
        <v>107.89</v>
      </c>
      <c r="F95" s="18">
        <v>150</v>
      </c>
    </row>
    <row r="96" spans="1:6" ht="12.75" customHeight="1">
      <c r="A96" s="45">
        <v>625680</v>
      </c>
      <c r="B96" s="53" t="s">
        <v>113</v>
      </c>
      <c r="C96" s="90"/>
      <c r="D96" s="83"/>
      <c r="E96" s="93"/>
      <c r="F96" s="18"/>
    </row>
    <row r="97" spans="1:6" ht="12.75" customHeight="1">
      <c r="A97" s="45">
        <v>625700</v>
      </c>
      <c r="B97" s="53" t="s">
        <v>93</v>
      </c>
      <c r="C97" s="90">
        <v>1435.3</v>
      </c>
      <c r="D97" s="83">
        <v>700</v>
      </c>
      <c r="E97" s="93">
        <v>1732.99</v>
      </c>
      <c r="F97" s="18">
        <v>600</v>
      </c>
    </row>
    <row r="98" spans="1:6" ht="12.75">
      <c r="A98" s="45"/>
      <c r="B98" s="53"/>
      <c r="C98" s="90"/>
      <c r="D98" s="83"/>
      <c r="E98" s="93"/>
      <c r="F98" s="18"/>
    </row>
    <row r="99" spans="1:6" ht="12.75" customHeight="1">
      <c r="A99" s="45">
        <v>625705</v>
      </c>
      <c r="B99" s="53" t="s">
        <v>102</v>
      </c>
      <c r="C99" s="90">
        <v>840.74</v>
      </c>
      <c r="D99" s="83"/>
      <c r="E99" s="93"/>
      <c r="F99" s="18">
        <v>0</v>
      </c>
    </row>
    <row r="100" spans="1:6" ht="12.75" customHeight="1">
      <c r="A100" s="45">
        <v>625710</v>
      </c>
      <c r="B100" s="53" t="s">
        <v>101</v>
      </c>
      <c r="C100" s="90">
        <v>3106.37</v>
      </c>
      <c r="D100" s="83">
        <v>3300</v>
      </c>
      <c r="E100" s="93">
        <v>1562.75</v>
      </c>
      <c r="F100" s="18">
        <v>2500</v>
      </c>
    </row>
    <row r="101" spans="1:6" ht="12.75" customHeight="1">
      <c r="A101" s="45"/>
      <c r="B101" s="53"/>
      <c r="C101" s="90"/>
      <c r="D101" s="83"/>
      <c r="E101" s="93"/>
      <c r="F101" s="18"/>
    </row>
    <row r="102" spans="1:6" ht="12.75" customHeight="1">
      <c r="A102" s="45">
        <v>626100</v>
      </c>
      <c r="B102" s="53" t="s">
        <v>100</v>
      </c>
      <c r="C102" s="90">
        <v>118.36</v>
      </c>
      <c r="D102" s="83">
        <v>900</v>
      </c>
      <c r="E102" s="93">
        <v>902.38</v>
      </c>
      <c r="F102" s="18">
        <v>1000</v>
      </c>
    </row>
    <row r="103" spans="1:6" ht="12.75" customHeight="1">
      <c r="A103" s="45">
        <v>626200</v>
      </c>
      <c r="B103" s="53" t="s">
        <v>99</v>
      </c>
      <c r="C103" s="90">
        <v>2549.31</v>
      </c>
      <c r="D103" s="83">
        <v>2400</v>
      </c>
      <c r="E103" s="93">
        <v>2412.85</v>
      </c>
      <c r="F103" s="18">
        <v>2500</v>
      </c>
    </row>
    <row r="104" spans="1:6" ht="12.75" customHeight="1">
      <c r="A104" s="45">
        <v>627000</v>
      </c>
      <c r="B104" s="53" t="s">
        <v>34</v>
      </c>
      <c r="C104" s="90">
        <v>400.68</v>
      </c>
      <c r="D104" s="83">
        <v>100</v>
      </c>
      <c r="E104" s="93">
        <v>133.4</v>
      </c>
      <c r="F104" s="18">
        <v>120</v>
      </c>
    </row>
    <row r="105" spans="1:6" ht="12.75" customHeight="1">
      <c r="A105" s="45">
        <v>628100</v>
      </c>
      <c r="B105" s="53" t="s">
        <v>94</v>
      </c>
      <c r="C105" s="90">
        <v>0</v>
      </c>
      <c r="D105" s="83">
        <v>400</v>
      </c>
      <c r="E105" s="93">
        <v>456</v>
      </c>
      <c r="F105" s="18">
        <v>450</v>
      </c>
    </row>
    <row r="106" spans="1:6" ht="12.75" customHeight="1">
      <c r="A106" s="45"/>
      <c r="B106" s="53"/>
      <c r="C106" s="90"/>
      <c r="D106" s="83"/>
      <c r="E106" s="93"/>
      <c r="F106" s="18"/>
    </row>
    <row r="107" spans="1:6" ht="12.75" customHeight="1">
      <c r="A107" s="45">
        <v>654100</v>
      </c>
      <c r="B107" s="53" t="s">
        <v>96</v>
      </c>
      <c r="C107" s="90"/>
      <c r="D107" s="83"/>
      <c r="E107" s="93"/>
      <c r="F107" s="18"/>
    </row>
    <row r="108" spans="1:6" ht="12.75" customHeight="1">
      <c r="A108" s="45">
        <v>657110</v>
      </c>
      <c r="B108" s="53" t="s">
        <v>97</v>
      </c>
      <c r="C108" s="90"/>
      <c r="D108" s="83"/>
      <c r="E108" s="93"/>
      <c r="F108" s="18"/>
    </row>
    <row r="109" spans="1:6" ht="12.75" customHeight="1">
      <c r="A109" s="45">
        <v>658600</v>
      </c>
      <c r="B109" s="53" t="s">
        <v>95</v>
      </c>
      <c r="C109" s="90">
        <v>237.9</v>
      </c>
      <c r="D109" s="76">
        <v>951</v>
      </c>
      <c r="E109" s="90">
        <f>950+1.71</f>
        <v>951.71</v>
      </c>
      <c r="F109" s="17">
        <v>900</v>
      </c>
    </row>
    <row r="110" spans="1:8" ht="12.75">
      <c r="A110" s="45"/>
      <c r="B110" s="53"/>
      <c r="C110" s="90"/>
      <c r="D110" s="76"/>
      <c r="E110" s="90"/>
      <c r="F110" s="17"/>
      <c r="H110" s="15"/>
    </row>
    <row r="111" spans="1:8" ht="27.75" customHeight="1" thickBot="1">
      <c r="A111" s="154" t="s">
        <v>185</v>
      </c>
      <c r="B111" s="155"/>
      <c r="C111" s="29">
        <f>SUM(C55:C110)</f>
        <v>60342.130000000005</v>
      </c>
      <c r="D111" s="84">
        <f>SUM(D55:D110)</f>
        <v>65400</v>
      </c>
      <c r="E111" s="29">
        <f>SUM(E55:E110)</f>
        <v>67385.94</v>
      </c>
      <c r="F111" s="29">
        <f>SUM(F55:F110)</f>
        <v>58010</v>
      </c>
      <c r="H111" s="128"/>
    </row>
    <row r="112" spans="1:6" ht="14.25" customHeight="1" thickBot="1" thickTop="1">
      <c r="A112" s="65"/>
      <c r="B112" s="66"/>
      <c r="C112" s="68"/>
      <c r="D112" s="68"/>
      <c r="E112" s="68"/>
      <c r="F112" s="68"/>
    </row>
    <row r="113" spans="1:6" ht="12.75" customHeight="1" thickTop="1">
      <c r="A113" s="45" t="s">
        <v>114</v>
      </c>
      <c r="B113" s="56"/>
      <c r="C113" s="86"/>
      <c r="D113" s="5"/>
      <c r="E113" s="86"/>
      <c r="F113" s="5"/>
    </row>
    <row r="114" spans="1:6" ht="12.75" customHeight="1">
      <c r="A114" s="45">
        <v>631100</v>
      </c>
      <c r="B114" s="53" t="s">
        <v>98</v>
      </c>
      <c r="C114" s="86">
        <v>277.59</v>
      </c>
      <c r="D114" s="5">
        <v>100</v>
      </c>
      <c r="E114" s="95">
        <v>113.47</v>
      </c>
      <c r="F114" s="5">
        <v>120</v>
      </c>
    </row>
    <row r="115" spans="1:6" ht="12.75" customHeight="1">
      <c r="A115" s="45">
        <v>635120</v>
      </c>
      <c r="B115" s="53" t="s">
        <v>35</v>
      </c>
      <c r="C115" s="86"/>
      <c r="D115" s="5"/>
      <c r="E115" s="86"/>
      <c r="F115" s="5"/>
    </row>
    <row r="116" spans="1:6" ht="12.75" customHeight="1">
      <c r="A116" s="45">
        <v>635800</v>
      </c>
      <c r="B116" s="53" t="s">
        <v>36</v>
      </c>
      <c r="C116" s="86"/>
      <c r="D116" s="5"/>
      <c r="E116" s="86"/>
      <c r="F116" s="5"/>
    </row>
    <row r="117" spans="1:6" ht="12.75">
      <c r="A117" s="45"/>
      <c r="B117" s="53"/>
      <c r="C117" s="86"/>
      <c r="D117" s="5"/>
      <c r="E117" s="86"/>
      <c r="F117" s="5"/>
    </row>
    <row r="118" spans="1:6" ht="12.75" customHeight="1">
      <c r="A118" s="158" t="s">
        <v>166</v>
      </c>
      <c r="B118" s="159"/>
      <c r="C118" s="8">
        <f>SUM(C114:C117)</f>
        <v>277.59</v>
      </c>
      <c r="D118" s="8">
        <f>SUM(D114:D117)</f>
        <v>100</v>
      </c>
      <c r="E118" s="8">
        <f>SUM(E114:E117)</f>
        <v>113.47</v>
      </c>
      <c r="F118" s="8">
        <f>SUM(F114:F117)</f>
        <v>120</v>
      </c>
    </row>
    <row r="119" spans="1:6" ht="12.75" customHeight="1">
      <c r="A119" s="45" t="s">
        <v>52</v>
      </c>
      <c r="B119" s="56"/>
      <c r="C119" s="86"/>
      <c r="D119" s="5"/>
      <c r="E119" s="86"/>
      <c r="F119" s="5"/>
    </row>
    <row r="120" spans="1:6" ht="12.75" customHeight="1">
      <c r="A120" s="45">
        <v>641000</v>
      </c>
      <c r="B120" s="53" t="s">
        <v>105</v>
      </c>
      <c r="C120" s="86">
        <f>11981.4+2183.48</f>
        <v>14164.88</v>
      </c>
      <c r="D120" s="5">
        <f>9300+1450</f>
        <v>10750</v>
      </c>
      <c r="E120" s="86">
        <f>9357.03+1451.8</f>
        <v>10808.83</v>
      </c>
      <c r="F120" s="5">
        <v>10100</v>
      </c>
    </row>
    <row r="121" spans="1:6" ht="12.75" customHeight="1">
      <c r="A121" s="45">
        <v>645100</v>
      </c>
      <c r="B121" s="53" t="s">
        <v>154</v>
      </c>
      <c r="C121" s="86">
        <v>1693.29</v>
      </c>
      <c r="D121" s="5">
        <v>1300</v>
      </c>
      <c r="E121" s="86">
        <v>1333.68</v>
      </c>
      <c r="F121" s="5">
        <v>1350</v>
      </c>
    </row>
    <row r="122" spans="1:6" ht="12.75" customHeight="1">
      <c r="A122" s="45">
        <v>645300</v>
      </c>
      <c r="B122" s="53" t="s">
        <v>163</v>
      </c>
      <c r="C122" s="86">
        <v>739.16</v>
      </c>
      <c r="D122" s="5">
        <v>550</v>
      </c>
      <c r="E122" s="86">
        <v>570.77</v>
      </c>
      <c r="F122" s="5">
        <v>600</v>
      </c>
    </row>
    <row r="123" spans="1:6" ht="12.75" customHeight="1">
      <c r="A123" s="45">
        <v>645400</v>
      </c>
      <c r="B123" s="53" t="s">
        <v>155</v>
      </c>
      <c r="C123" s="86">
        <v>515.25</v>
      </c>
      <c r="D123" s="5">
        <v>400</v>
      </c>
      <c r="E123" s="86">
        <v>402.3</v>
      </c>
      <c r="F123" s="5">
        <v>450</v>
      </c>
    </row>
    <row r="124" spans="1:6" ht="12.75" customHeight="1">
      <c r="A124" s="45"/>
      <c r="B124" s="53"/>
      <c r="C124" s="86"/>
      <c r="D124" s="5"/>
      <c r="E124" s="86"/>
      <c r="F124" s="5"/>
    </row>
    <row r="125" spans="1:6" ht="12.75" customHeight="1">
      <c r="A125" s="45">
        <v>647000</v>
      </c>
      <c r="B125" s="53" t="s">
        <v>37</v>
      </c>
      <c r="C125" s="86"/>
      <c r="D125" s="5"/>
      <c r="E125" s="86"/>
      <c r="F125" s="5"/>
    </row>
    <row r="126" spans="1:6" ht="12.75">
      <c r="A126" s="45"/>
      <c r="B126" s="53"/>
      <c r="C126" s="86"/>
      <c r="D126" s="5"/>
      <c r="E126" s="86"/>
      <c r="F126" s="5"/>
    </row>
    <row r="127" spans="1:6" ht="12.75" customHeight="1">
      <c r="A127" s="158" t="s">
        <v>167</v>
      </c>
      <c r="B127" s="159"/>
      <c r="C127" s="8">
        <f>SUM(C120:C126)</f>
        <v>17112.579999999998</v>
      </c>
      <c r="D127" s="8">
        <f>SUM(D120:D126)</f>
        <v>13000</v>
      </c>
      <c r="E127" s="8">
        <f>SUM(E120:E126)</f>
        <v>13115.58</v>
      </c>
      <c r="F127" s="8">
        <f>SUM(F120:F126)</f>
        <v>12500</v>
      </c>
    </row>
    <row r="128" spans="1:6" ht="12.75" customHeight="1">
      <c r="A128" s="54"/>
      <c r="B128" s="57"/>
      <c r="C128" s="39"/>
      <c r="D128" s="39"/>
      <c r="E128" s="39"/>
      <c r="F128" s="39"/>
    </row>
    <row r="129" spans="1:6" ht="12.75" customHeight="1">
      <c r="A129" s="45" t="s">
        <v>53</v>
      </c>
      <c r="B129" s="56"/>
      <c r="C129" s="86"/>
      <c r="D129" s="5"/>
      <c r="E129" s="86"/>
      <c r="F129" s="5"/>
    </row>
    <row r="130" spans="1:6" ht="12.75" customHeight="1">
      <c r="A130" s="45">
        <v>681100</v>
      </c>
      <c r="B130" s="71" t="s">
        <v>38</v>
      </c>
      <c r="C130" s="86">
        <v>6870.11</v>
      </c>
      <c r="D130" s="5">
        <v>6000</v>
      </c>
      <c r="E130" s="86">
        <v>6757.4</v>
      </c>
      <c r="F130" s="5">
        <v>5500</v>
      </c>
    </row>
    <row r="131" spans="1:6" ht="12.75" customHeight="1">
      <c r="A131" s="45">
        <v>681200</v>
      </c>
      <c r="B131" s="70" t="s">
        <v>106</v>
      </c>
      <c r="C131" s="86"/>
      <c r="D131" s="5"/>
      <c r="E131" s="86"/>
      <c r="F131" s="5"/>
    </row>
    <row r="132" spans="1:6" ht="12.75" customHeight="1">
      <c r="A132" s="45">
        <v>681500</v>
      </c>
      <c r="B132" s="71" t="s">
        <v>170</v>
      </c>
      <c r="C132" s="86"/>
      <c r="D132" s="5"/>
      <c r="E132" s="86"/>
      <c r="F132" s="5"/>
    </row>
    <row r="133" spans="1:6" ht="12.75" customHeight="1">
      <c r="A133" s="45">
        <v>681600</v>
      </c>
      <c r="B133" s="71" t="s">
        <v>169</v>
      </c>
      <c r="C133" s="86"/>
      <c r="D133" s="5"/>
      <c r="E133" s="86"/>
      <c r="F133" s="5"/>
    </row>
    <row r="134" spans="1:6" ht="12.75">
      <c r="A134" s="45"/>
      <c r="B134" s="53"/>
      <c r="C134" s="86"/>
      <c r="D134" s="5"/>
      <c r="E134" s="86"/>
      <c r="F134" s="5"/>
    </row>
    <row r="135" spans="1:6" ht="12.75" customHeight="1">
      <c r="A135" s="164" t="s">
        <v>172</v>
      </c>
      <c r="B135" s="165"/>
      <c r="C135" s="8">
        <f>SUM(C130:C134)</f>
        <v>6870.11</v>
      </c>
      <c r="D135" s="8">
        <f>SUM(D130:D134)</f>
        <v>6000</v>
      </c>
      <c r="E135" s="8">
        <f>SUM(E130:E134)</f>
        <v>6757.4</v>
      </c>
      <c r="F135" s="8">
        <f>SUM(F130:F134)</f>
        <v>5500</v>
      </c>
    </row>
    <row r="136" spans="1:6" ht="27.75" customHeight="1">
      <c r="A136" s="166" t="s">
        <v>183</v>
      </c>
      <c r="B136" s="167"/>
      <c r="C136" s="8">
        <f>C29+C52+C111+C118+C127+C135</f>
        <v>98608.59</v>
      </c>
      <c r="D136" s="8">
        <f>D29+D52+D111+D118+D127+D135</f>
        <v>98200</v>
      </c>
      <c r="E136" s="8">
        <f>E29+E52+E111+E118+E127+E135</f>
        <v>101789.86</v>
      </c>
      <c r="F136" s="8">
        <f>F29+F52+F111+F118+F127+F135</f>
        <v>90000</v>
      </c>
    </row>
    <row r="137" spans="1:6" ht="12.75" customHeight="1">
      <c r="A137" s="168" t="s">
        <v>115</v>
      </c>
      <c r="B137" s="169"/>
      <c r="C137" s="86"/>
      <c r="D137" s="5"/>
      <c r="E137" s="86"/>
      <c r="F137" s="5"/>
    </row>
    <row r="138" spans="1:6" ht="12.75" customHeight="1">
      <c r="A138" s="58"/>
      <c r="B138" s="53"/>
      <c r="C138" s="86"/>
      <c r="D138" s="5"/>
      <c r="E138" s="86"/>
      <c r="F138" s="5"/>
    </row>
    <row r="139" spans="1:6" ht="12.75" customHeight="1">
      <c r="A139" s="45">
        <v>661100</v>
      </c>
      <c r="B139" s="53" t="s">
        <v>39</v>
      </c>
      <c r="C139" s="86"/>
      <c r="D139" s="5"/>
      <c r="E139" s="86"/>
      <c r="F139" s="5"/>
    </row>
    <row r="140" spans="1:6" ht="12.75" customHeight="1">
      <c r="A140" s="45">
        <v>661600</v>
      </c>
      <c r="B140" s="53" t="s">
        <v>121</v>
      </c>
      <c r="C140" s="86"/>
      <c r="D140" s="5"/>
      <c r="E140" s="86"/>
      <c r="F140" s="5"/>
    </row>
    <row r="141" spans="1:6" ht="12.75">
      <c r="A141" s="33"/>
      <c r="B141" s="30"/>
      <c r="C141" s="86"/>
      <c r="D141" s="5"/>
      <c r="E141" s="86"/>
      <c r="F141" s="5"/>
    </row>
    <row r="142" spans="1:6" ht="12.75">
      <c r="A142" s="140" t="s">
        <v>171</v>
      </c>
      <c r="B142" s="141"/>
      <c r="C142" s="8">
        <f>SUM(C138:C141)</f>
        <v>0</v>
      </c>
      <c r="D142" s="8">
        <f>SUM(D138:D141)</f>
        <v>0</v>
      </c>
      <c r="E142" s="8">
        <f>SUM(E138:E141)</f>
        <v>0</v>
      </c>
      <c r="F142" s="8">
        <f>SUM(F138:F141)</f>
        <v>0</v>
      </c>
    </row>
    <row r="143" spans="1:6" ht="12.75">
      <c r="A143" s="138" t="s">
        <v>54</v>
      </c>
      <c r="B143" s="139"/>
      <c r="C143" s="86"/>
      <c r="D143" s="5"/>
      <c r="E143" s="86"/>
      <c r="F143" s="5"/>
    </row>
    <row r="144" spans="1:6" ht="12.75">
      <c r="A144" s="32"/>
      <c r="B144" s="26"/>
      <c r="C144" s="86"/>
      <c r="D144" s="5"/>
      <c r="E144" s="86"/>
      <c r="F144" s="5"/>
    </row>
    <row r="145" spans="1:6" ht="12.75" customHeight="1">
      <c r="A145" s="31">
        <v>671000</v>
      </c>
      <c r="B145" s="26" t="s">
        <v>116</v>
      </c>
      <c r="C145" s="86"/>
      <c r="D145" s="5"/>
      <c r="E145" s="86"/>
      <c r="F145" s="5"/>
    </row>
    <row r="146" spans="1:6" ht="12.75" customHeight="1">
      <c r="A146" s="31">
        <v>672000</v>
      </c>
      <c r="B146" s="26" t="s">
        <v>117</v>
      </c>
      <c r="C146" s="86"/>
      <c r="D146" s="5"/>
      <c r="E146" s="86"/>
      <c r="F146" s="5"/>
    </row>
    <row r="147" spans="1:6" ht="12.75" customHeight="1">
      <c r="A147" s="31">
        <v>675000</v>
      </c>
      <c r="B147" s="26" t="s">
        <v>40</v>
      </c>
      <c r="C147" s="86"/>
      <c r="D147" s="5"/>
      <c r="E147" s="86"/>
      <c r="F147" s="5"/>
    </row>
    <row r="148" spans="1:6" ht="12.75">
      <c r="A148" s="33"/>
      <c r="B148" s="30"/>
      <c r="C148" s="86"/>
      <c r="D148" s="5"/>
      <c r="E148" s="86"/>
      <c r="F148" s="5"/>
    </row>
    <row r="149" spans="1:6" ht="12.75">
      <c r="A149" s="140" t="s">
        <v>173</v>
      </c>
      <c r="B149" s="141"/>
      <c r="C149" s="8">
        <f>SUM(C144:C148)</f>
        <v>0</v>
      </c>
      <c r="D149" s="8">
        <f>SUM(D144:D148)</f>
        <v>0</v>
      </c>
      <c r="E149" s="8">
        <f>SUM(E144:E148)</f>
        <v>0</v>
      </c>
      <c r="F149" s="8">
        <f>SUM(F144:F148)</f>
        <v>0</v>
      </c>
    </row>
    <row r="150" spans="1:6" ht="12.75">
      <c r="A150" s="172" t="s">
        <v>41</v>
      </c>
      <c r="B150" s="173"/>
      <c r="C150" s="8">
        <f>C136+C142+C149</f>
        <v>98608.59</v>
      </c>
      <c r="D150" s="8">
        <f>D136+D142+D149</f>
        <v>98200</v>
      </c>
      <c r="E150" s="8">
        <f>E136+E142+E149</f>
        <v>101789.86</v>
      </c>
      <c r="F150" s="8">
        <f>F136+F142+F149</f>
        <v>90000</v>
      </c>
    </row>
    <row r="151" spans="1:6" ht="13.5" thickBot="1">
      <c r="A151" s="146" t="s">
        <v>118</v>
      </c>
      <c r="B151" s="147"/>
      <c r="C151" s="5"/>
      <c r="D151" s="5"/>
      <c r="E151" s="5"/>
      <c r="F151" s="5"/>
    </row>
    <row r="152" spans="1:6" ht="18" customHeight="1" thickBot="1" thickTop="1">
      <c r="A152" s="170" t="s">
        <v>119</v>
      </c>
      <c r="B152" s="171"/>
      <c r="C152" s="16">
        <f>(C150+C151)</f>
        <v>98608.59</v>
      </c>
      <c r="D152" s="16">
        <f>(D150+D151)</f>
        <v>98200</v>
      </c>
      <c r="E152" s="16">
        <f>(E150+E151)</f>
        <v>101789.86</v>
      </c>
      <c r="F152" s="9">
        <f>(F150+F151)</f>
        <v>90000</v>
      </c>
    </row>
    <row r="153" spans="1:2" ht="13.5" thickTop="1">
      <c r="A153" s="46"/>
      <c r="B153" s="47"/>
    </row>
    <row r="154" spans="1:2" ht="13.5" thickBot="1">
      <c r="A154" s="46"/>
      <c r="B154" s="47"/>
    </row>
    <row r="155" spans="1:6" ht="12.75">
      <c r="A155" s="48">
        <v>813100</v>
      </c>
      <c r="B155" s="49" t="s">
        <v>190</v>
      </c>
      <c r="C155" s="41"/>
      <c r="D155" s="41"/>
      <c r="E155" s="41"/>
      <c r="F155" s="42"/>
    </row>
    <row r="156" spans="1:6" ht="12.75">
      <c r="A156" s="50">
        <v>865000</v>
      </c>
      <c r="B156" s="51" t="s">
        <v>191</v>
      </c>
      <c r="C156" s="5"/>
      <c r="D156" s="5"/>
      <c r="E156" s="5"/>
      <c r="F156" s="43"/>
    </row>
    <row r="157" spans="1:6" ht="12.75">
      <c r="A157" s="50"/>
      <c r="B157" s="51" t="s">
        <v>192</v>
      </c>
      <c r="C157" s="5"/>
      <c r="D157" s="5"/>
      <c r="E157" s="5"/>
      <c r="F157" s="43"/>
    </row>
    <row r="158" spans="1:6" ht="12.75">
      <c r="A158" s="50">
        <v>864</v>
      </c>
      <c r="B158" s="52" t="s">
        <v>193</v>
      </c>
      <c r="C158" s="5">
        <v>1900</v>
      </c>
      <c r="D158" s="5">
        <v>500</v>
      </c>
      <c r="E158" s="5">
        <v>364.8</v>
      </c>
      <c r="F158" s="43">
        <v>1000</v>
      </c>
    </row>
    <row r="159" spans="1:6" ht="12.75">
      <c r="A159" s="50"/>
      <c r="B159" s="52" t="s">
        <v>194</v>
      </c>
      <c r="C159" s="5"/>
      <c r="D159" s="5"/>
      <c r="E159" s="5"/>
      <c r="F159" s="43"/>
    </row>
    <row r="160" spans="1:6" ht="13.5" thickBot="1">
      <c r="A160" s="50">
        <v>964100</v>
      </c>
      <c r="B160" s="52" t="s">
        <v>195</v>
      </c>
      <c r="C160" s="62"/>
      <c r="D160" s="62"/>
      <c r="E160" s="62"/>
      <c r="F160" s="63"/>
    </row>
    <row r="161" spans="1:6" ht="14.25" thickBot="1" thickTop="1">
      <c r="A161" s="40"/>
      <c r="B161" s="44" t="s">
        <v>196</v>
      </c>
      <c r="C161" s="61">
        <f>C152+SUM(C155:C160)</f>
        <v>100508.59</v>
      </c>
      <c r="D161" s="61">
        <f>D152+SUM(D155:D160)</f>
        <v>98700</v>
      </c>
      <c r="E161" s="61">
        <f>E152+SUM(E155:E160)</f>
        <v>102154.66</v>
      </c>
      <c r="F161" s="61">
        <f>F152+SUM(F155:F160)</f>
        <v>91000</v>
      </c>
    </row>
    <row r="163" spans="3:6" ht="12.75">
      <c r="C163" s="15">
        <f>+C161+produits!C72</f>
        <v>0</v>
      </c>
      <c r="D163" s="15">
        <f>+D161+produits!D72</f>
        <v>0</v>
      </c>
      <c r="E163" s="15">
        <f>+E161+produits!E72</f>
        <v>0</v>
      </c>
      <c r="F163" s="15">
        <f>+F161+produits!F72</f>
        <v>0</v>
      </c>
    </row>
  </sheetData>
  <sheetProtection/>
  <mergeCells count="21">
    <mergeCell ref="A151:B151"/>
    <mergeCell ref="A152:B152"/>
    <mergeCell ref="A150:B150"/>
    <mergeCell ref="A149:B149"/>
    <mergeCell ref="A127:B127"/>
    <mergeCell ref="A118:B118"/>
    <mergeCell ref="A111:B111"/>
    <mergeCell ref="A142:B142"/>
    <mergeCell ref="A143:B143"/>
    <mergeCell ref="A135:B135"/>
    <mergeCell ref="A136:B136"/>
    <mergeCell ref="A137:B137"/>
    <mergeCell ref="A52:B52"/>
    <mergeCell ref="A54:B54"/>
    <mergeCell ref="A31:B31"/>
    <mergeCell ref="A29:B29"/>
    <mergeCell ref="A5:B5"/>
    <mergeCell ref="A1:D1"/>
    <mergeCell ref="A2:D2"/>
    <mergeCell ref="A3:B3"/>
    <mergeCell ref="A4:B4"/>
  </mergeCells>
  <printOptions/>
  <pageMargins left="0.34" right="0.19" top="0.25" bottom="0.41" header="0.27" footer="0.41"/>
  <pageSetup fitToHeight="4" fitToWidth="1" horizontalDpi="360" verticalDpi="360" orientation="portrait" paperSize="9" scale="68" r:id="rId1"/>
  <rowBreaks count="2" manualBreakCount="2">
    <brk id="53" max="255" man="1"/>
    <brk id="11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zoomScalePageLayoutView="0" workbookViewId="0" topLeftCell="A43">
      <selection activeCell="C59" sqref="C59"/>
    </sheetView>
  </sheetViews>
  <sheetFormatPr defaultColWidth="11.421875" defaultRowHeight="12.75"/>
  <cols>
    <col min="1" max="1" width="7.421875" style="0" customWidth="1"/>
    <col min="2" max="2" width="44.57421875" style="0" customWidth="1"/>
    <col min="3" max="6" width="13.140625" style="0" customWidth="1"/>
  </cols>
  <sheetData>
    <row r="1" spans="1:6" ht="15.75" customHeight="1">
      <c r="A1" s="129" t="s">
        <v>200</v>
      </c>
      <c r="B1" s="130"/>
      <c r="C1" s="130"/>
      <c r="D1" s="130"/>
      <c r="E1" s="15"/>
      <c r="F1" s="15"/>
    </row>
    <row r="2" spans="1:6" ht="15.75" customHeight="1" thickBot="1">
      <c r="A2" s="131" t="s">
        <v>198</v>
      </c>
      <c r="B2" s="131"/>
      <c r="C2" s="131"/>
      <c r="D2" s="131"/>
      <c r="E2" s="15"/>
      <c r="F2" s="15"/>
    </row>
    <row r="3" spans="1:6" ht="18.75" thickTop="1">
      <c r="A3" s="160" t="s">
        <v>42</v>
      </c>
      <c r="B3" s="161"/>
      <c r="C3" s="21" t="s">
        <v>27</v>
      </c>
      <c r="D3" s="21" t="s">
        <v>28</v>
      </c>
      <c r="E3" s="21" t="s">
        <v>27</v>
      </c>
      <c r="F3" s="22" t="s">
        <v>189</v>
      </c>
    </row>
    <row r="4" spans="1:6" ht="18.75" thickBot="1">
      <c r="A4" s="162" t="s">
        <v>122</v>
      </c>
      <c r="B4" s="163"/>
      <c r="C4" s="36">
        <v>2015</v>
      </c>
      <c r="D4" s="36">
        <v>2015</v>
      </c>
      <c r="E4" s="36">
        <v>2014</v>
      </c>
      <c r="F4" s="69">
        <v>2016</v>
      </c>
    </row>
    <row r="5" spans="1:6" ht="12.75" customHeight="1" thickTop="1">
      <c r="A5" s="138" t="s">
        <v>131</v>
      </c>
      <c r="B5" s="139"/>
      <c r="C5" s="85"/>
      <c r="D5" s="3"/>
      <c r="E5" s="85"/>
      <c r="F5" s="3"/>
    </row>
    <row r="6" spans="1:6" ht="12.75" customHeight="1">
      <c r="A6" s="4" t="s">
        <v>132</v>
      </c>
      <c r="B6" s="24"/>
      <c r="C6" s="85"/>
      <c r="D6" s="3"/>
      <c r="E6" s="85"/>
      <c r="F6" s="3"/>
    </row>
    <row r="7" spans="1:6" ht="12.75" customHeight="1">
      <c r="A7" s="59">
        <v>706100</v>
      </c>
      <c r="B7" s="56" t="s">
        <v>148</v>
      </c>
      <c r="C7" s="86">
        <v>-21140.08</v>
      </c>
      <c r="D7" s="5">
        <v>-21000</v>
      </c>
      <c r="E7" s="86">
        <v>-21513.85</v>
      </c>
      <c r="F7" s="5">
        <v>-21500</v>
      </c>
    </row>
    <row r="8" spans="1:6" ht="12.75" customHeight="1">
      <c r="A8" s="59"/>
      <c r="B8" s="56"/>
      <c r="C8" s="86"/>
      <c r="D8" s="5"/>
      <c r="E8" s="86"/>
      <c r="F8" s="5"/>
    </row>
    <row r="9" spans="1:6" ht="12.75" customHeight="1">
      <c r="A9" s="59">
        <v>706610</v>
      </c>
      <c r="B9" s="56" t="s">
        <v>175</v>
      </c>
      <c r="C9" s="86"/>
      <c r="D9" s="5"/>
      <c r="E9" s="86"/>
      <c r="F9" s="5"/>
    </row>
    <row r="10" spans="1:6" ht="12.75" customHeight="1">
      <c r="A10" s="59">
        <v>706620</v>
      </c>
      <c r="B10" s="56" t="s">
        <v>176</v>
      </c>
      <c r="C10" s="86"/>
      <c r="D10" s="5"/>
      <c r="E10" s="86"/>
      <c r="F10" s="5"/>
    </row>
    <row r="11" spans="1:6" ht="12.75" customHeight="1">
      <c r="A11" s="59">
        <v>706621</v>
      </c>
      <c r="B11" s="56" t="s">
        <v>134</v>
      </c>
      <c r="C11" s="86"/>
      <c r="D11" s="5"/>
      <c r="E11" s="86"/>
      <c r="F11" s="5"/>
    </row>
    <row r="12" spans="1:6" ht="12.75" customHeight="1">
      <c r="A12" s="59">
        <v>706700</v>
      </c>
      <c r="B12" s="56" t="s">
        <v>124</v>
      </c>
      <c r="C12" s="86"/>
      <c r="D12" s="5">
        <f>-11260+3960</f>
        <v>-7300</v>
      </c>
      <c r="E12" s="86"/>
      <c r="F12" s="5"/>
    </row>
    <row r="13" spans="1:6" ht="12.75" customHeight="1">
      <c r="A13" s="59"/>
      <c r="B13" s="56"/>
      <c r="C13" s="86"/>
      <c r="D13" s="5"/>
      <c r="E13" s="86"/>
      <c r="F13" s="5"/>
    </row>
    <row r="14" spans="1:6" ht="12.75" customHeight="1">
      <c r="A14" s="59">
        <v>706800</v>
      </c>
      <c r="B14" s="56" t="s">
        <v>135</v>
      </c>
      <c r="C14" s="86"/>
      <c r="D14" s="5"/>
      <c r="E14" s="86"/>
      <c r="F14" s="5"/>
    </row>
    <row r="15" spans="1:6" ht="12.75" customHeight="1">
      <c r="A15" s="59">
        <v>706810</v>
      </c>
      <c r="B15" s="56" t="s">
        <v>136</v>
      </c>
      <c r="C15" s="86"/>
      <c r="D15" s="5"/>
      <c r="E15" s="86"/>
      <c r="F15" s="5"/>
    </row>
    <row r="16" spans="1:6" ht="12.75" customHeight="1">
      <c r="A16" s="59"/>
      <c r="B16" s="56"/>
      <c r="C16" s="86"/>
      <c r="D16" s="5"/>
      <c r="E16" s="86"/>
      <c r="F16" s="5"/>
    </row>
    <row r="17" spans="1:6" ht="12.75" customHeight="1">
      <c r="A17" s="59">
        <v>707100</v>
      </c>
      <c r="B17" s="56" t="s">
        <v>137</v>
      </c>
      <c r="C17" s="86"/>
      <c r="D17" s="5"/>
      <c r="E17" s="86"/>
      <c r="F17" s="5"/>
    </row>
    <row r="18" spans="1:6" ht="12.75" customHeight="1">
      <c r="A18" s="59">
        <v>707200</v>
      </c>
      <c r="B18" s="56" t="s">
        <v>138</v>
      </c>
      <c r="C18" s="86"/>
      <c r="D18" s="5"/>
      <c r="E18" s="86"/>
      <c r="F18" s="5"/>
    </row>
    <row r="19" spans="1:6" ht="12.75" customHeight="1">
      <c r="A19" s="59">
        <v>707300</v>
      </c>
      <c r="B19" s="56" t="s">
        <v>139</v>
      </c>
      <c r="C19" s="86">
        <v>-4520.2</v>
      </c>
      <c r="D19" s="5">
        <v>-1200</v>
      </c>
      <c r="E19" s="86">
        <v>-1704</v>
      </c>
      <c r="F19" s="5">
        <v>-1500</v>
      </c>
    </row>
    <row r="20" spans="1:6" ht="12.75" customHeight="1">
      <c r="A20" s="59">
        <v>707800</v>
      </c>
      <c r="B20" s="56" t="s">
        <v>123</v>
      </c>
      <c r="C20" s="86"/>
      <c r="D20" s="5">
        <v>-500</v>
      </c>
      <c r="E20" s="86">
        <v>-448.8</v>
      </c>
      <c r="F20" s="5">
        <v>-600</v>
      </c>
    </row>
    <row r="21" spans="1:6" ht="12.75" customHeight="1">
      <c r="A21" s="59"/>
      <c r="B21" s="56"/>
      <c r="C21" s="87"/>
      <c r="D21" s="5"/>
      <c r="E21" s="86"/>
      <c r="F21" s="5"/>
    </row>
    <row r="22" spans="1:6" ht="12.75" customHeight="1">
      <c r="A22" s="59">
        <v>756100</v>
      </c>
      <c r="B22" s="56" t="s">
        <v>156</v>
      </c>
      <c r="C22" s="88">
        <v>0</v>
      </c>
      <c r="D22" s="5"/>
      <c r="E22" s="86"/>
      <c r="F22" s="5"/>
    </row>
    <row r="23" spans="1:6" ht="12.75" customHeight="1">
      <c r="A23" s="59">
        <v>758001</v>
      </c>
      <c r="B23" s="56" t="s">
        <v>140</v>
      </c>
      <c r="C23" s="86">
        <v>-13200</v>
      </c>
      <c r="D23" s="5">
        <v>-7000</v>
      </c>
      <c r="E23" s="86">
        <v>-7300</v>
      </c>
      <c r="F23" s="5">
        <v>-8500</v>
      </c>
    </row>
    <row r="24" spans="1:6" ht="12.75" customHeight="1">
      <c r="A24" s="59">
        <v>758000</v>
      </c>
      <c r="B24" s="56" t="s">
        <v>141</v>
      </c>
      <c r="C24" s="86">
        <v>-149.96</v>
      </c>
      <c r="D24" s="5">
        <v>-4000</v>
      </c>
      <c r="E24" s="86">
        <v>-31.04</v>
      </c>
      <c r="F24" s="5">
        <v>-5000</v>
      </c>
    </row>
    <row r="25" spans="1:8" ht="12.75" customHeight="1">
      <c r="A25" s="59">
        <v>758002</v>
      </c>
      <c r="B25" s="56" t="s">
        <v>269</v>
      </c>
      <c r="C25" s="86">
        <v>0</v>
      </c>
      <c r="D25" s="5"/>
      <c r="E25" s="86">
        <v>0</v>
      </c>
      <c r="F25" s="5"/>
      <c r="H25" s="15"/>
    </row>
    <row r="26" spans="1:6" ht="12.75" customHeight="1">
      <c r="A26" s="59">
        <v>758100</v>
      </c>
      <c r="B26" s="56" t="s">
        <v>270</v>
      </c>
      <c r="C26" s="86">
        <v>0</v>
      </c>
      <c r="D26" s="5"/>
      <c r="E26" s="86"/>
      <c r="F26" s="5"/>
    </row>
    <row r="27" spans="1:6" ht="12.75" customHeight="1">
      <c r="A27" s="59">
        <v>758200</v>
      </c>
      <c r="B27" s="56" t="s">
        <v>271</v>
      </c>
      <c r="C27" s="86">
        <v>-1560</v>
      </c>
      <c r="D27" s="5"/>
      <c r="E27" s="86"/>
      <c r="F27" s="5"/>
    </row>
    <row r="28" spans="1:6" ht="12.75" customHeight="1">
      <c r="A28" s="59"/>
      <c r="B28" s="56"/>
      <c r="C28" s="86"/>
      <c r="D28" s="5"/>
      <c r="E28" s="86"/>
      <c r="F28" s="5"/>
    </row>
    <row r="29" spans="1:6" ht="12.75" customHeight="1">
      <c r="A29" s="158" t="s">
        <v>145</v>
      </c>
      <c r="B29" s="159"/>
      <c r="C29" s="8">
        <f>SUM(C7:C28)</f>
        <v>-40570.24</v>
      </c>
      <c r="D29" s="8">
        <f>SUM(D7:D28)</f>
        <v>-41000</v>
      </c>
      <c r="E29" s="73">
        <f>SUM(E7:E28)</f>
        <v>-30997.69</v>
      </c>
      <c r="F29" s="8">
        <f>SUM(F7:F28)</f>
        <v>-37100</v>
      </c>
    </row>
    <row r="30" spans="1:6" ht="12.75" customHeight="1">
      <c r="A30" s="59" t="s">
        <v>133</v>
      </c>
      <c r="B30" s="56"/>
      <c r="C30" s="85"/>
      <c r="D30" s="3"/>
      <c r="E30" s="85"/>
      <c r="F30" s="3"/>
    </row>
    <row r="31" spans="1:6" ht="12.75" customHeight="1">
      <c r="A31" s="59">
        <v>708800</v>
      </c>
      <c r="B31" s="56" t="s">
        <v>125</v>
      </c>
      <c r="C31" s="86">
        <v>-2868.68</v>
      </c>
      <c r="D31" s="5">
        <v>-2500</v>
      </c>
      <c r="E31" s="86">
        <v>-3007.99</v>
      </c>
      <c r="F31" s="5">
        <v>-2500</v>
      </c>
    </row>
    <row r="32" spans="1:6" ht="12.75" customHeight="1">
      <c r="A32" s="59">
        <v>708810</v>
      </c>
      <c r="B32" s="56" t="s">
        <v>142</v>
      </c>
      <c r="C32" s="86">
        <v>-10261.3</v>
      </c>
      <c r="D32" s="5">
        <v>-8100</v>
      </c>
      <c r="E32" s="86">
        <v>-8168.2</v>
      </c>
      <c r="F32" s="5">
        <v>-11500</v>
      </c>
    </row>
    <row r="33" spans="1:6" ht="12.75" customHeight="1">
      <c r="A33" s="59">
        <v>708830</v>
      </c>
      <c r="B33" s="56" t="s">
        <v>174</v>
      </c>
      <c r="C33" s="86"/>
      <c r="D33" s="5"/>
      <c r="E33" s="86"/>
      <c r="F33" s="5"/>
    </row>
    <row r="34" spans="1:6" ht="12.75" customHeight="1">
      <c r="A34" s="59">
        <v>708860</v>
      </c>
      <c r="B34" s="72" t="s">
        <v>202</v>
      </c>
      <c r="C34" s="86">
        <v>-7500</v>
      </c>
      <c r="D34" s="5"/>
      <c r="E34" s="86"/>
      <c r="F34" s="5"/>
    </row>
    <row r="35" spans="1:6" ht="12.75" customHeight="1">
      <c r="A35" s="59"/>
      <c r="B35" s="56"/>
      <c r="C35" s="86"/>
      <c r="D35" s="5"/>
      <c r="E35" s="86"/>
      <c r="F35" s="5"/>
    </row>
    <row r="36" spans="1:6" ht="12.75" customHeight="1">
      <c r="A36" s="158" t="s">
        <v>177</v>
      </c>
      <c r="B36" s="159"/>
      <c r="C36" s="8">
        <f>SUM(C31:C35)</f>
        <v>-20629.98</v>
      </c>
      <c r="D36" s="8">
        <f>SUM(D31:D35)</f>
        <v>-10600</v>
      </c>
      <c r="E36" s="8">
        <f>SUM(E31:E35)</f>
        <v>-11176.189999999999</v>
      </c>
      <c r="F36" s="8">
        <f>SUM(F31:F35)</f>
        <v>-14000</v>
      </c>
    </row>
    <row r="37" spans="1:6" ht="12.75" customHeight="1">
      <c r="A37" s="59" t="s">
        <v>143</v>
      </c>
      <c r="B37" s="56"/>
      <c r="C37" s="85"/>
      <c r="D37" s="3"/>
      <c r="E37" s="85"/>
      <c r="F37" s="3"/>
    </row>
    <row r="38" spans="1:6" ht="12.75" customHeight="1">
      <c r="A38" s="59">
        <v>741100</v>
      </c>
      <c r="B38" s="56" t="s">
        <v>265</v>
      </c>
      <c r="C38" s="86">
        <v>-2795.2</v>
      </c>
      <c r="D38" s="5">
        <v>-2800</v>
      </c>
      <c r="E38" s="86">
        <v>-2806.7</v>
      </c>
      <c r="F38" s="5"/>
    </row>
    <row r="39" spans="1:6" ht="12.75" customHeight="1">
      <c r="A39" s="59">
        <v>741200</v>
      </c>
      <c r="B39" s="72" t="s">
        <v>266</v>
      </c>
      <c r="C39" s="86">
        <v>-15107</v>
      </c>
      <c r="D39" s="5">
        <v>-20000</v>
      </c>
      <c r="E39" s="86">
        <v>-23000</v>
      </c>
      <c r="F39" s="5">
        <v>-15000</v>
      </c>
    </row>
    <row r="40" spans="1:6" ht="12.75" customHeight="1">
      <c r="A40" s="59">
        <v>742100</v>
      </c>
      <c r="B40" s="56" t="s">
        <v>267</v>
      </c>
      <c r="C40" s="86">
        <v>-7775</v>
      </c>
      <c r="D40" s="5">
        <f>-10500-3500</f>
        <v>-14000</v>
      </c>
      <c r="E40" s="86">
        <f>-13738.6</f>
        <v>-13738.6</v>
      </c>
      <c r="F40" s="5">
        <v>-12000</v>
      </c>
    </row>
    <row r="41" spans="1:6" ht="12.75" customHeight="1">
      <c r="A41" s="59">
        <v>742200</v>
      </c>
      <c r="B41" s="56" t="s">
        <v>268</v>
      </c>
      <c r="C41" s="86">
        <v>-3200</v>
      </c>
      <c r="D41" s="5">
        <v>0</v>
      </c>
      <c r="E41" s="86">
        <v>-3500</v>
      </c>
      <c r="F41" s="5">
        <v>-2200</v>
      </c>
    </row>
    <row r="42" spans="1:6" ht="12.75" customHeight="1">
      <c r="A42" s="59"/>
      <c r="B42" s="56"/>
      <c r="C42" s="86"/>
      <c r="D42" s="5"/>
      <c r="E42" s="86"/>
      <c r="F42" s="5"/>
    </row>
    <row r="43" spans="1:6" ht="12.75" customHeight="1">
      <c r="A43" s="59"/>
      <c r="B43" s="56"/>
      <c r="C43" s="86"/>
      <c r="D43" s="5"/>
      <c r="E43" s="86"/>
      <c r="F43" s="5"/>
    </row>
    <row r="44" spans="1:6" ht="12.75" customHeight="1">
      <c r="A44" s="158" t="s">
        <v>178</v>
      </c>
      <c r="B44" s="159"/>
      <c r="C44" s="8">
        <f>SUM(C38:C43)</f>
        <v>-28877.2</v>
      </c>
      <c r="D44" s="8">
        <f>SUM(D38:D43)</f>
        <v>-36800</v>
      </c>
      <c r="E44" s="8">
        <f>SUM(E38:E43)</f>
        <v>-43045.3</v>
      </c>
      <c r="F44" s="8">
        <f>SUM(F38:F43)</f>
        <v>-29200</v>
      </c>
    </row>
    <row r="45" spans="1:6" ht="12.75" customHeight="1">
      <c r="A45" s="59" t="s">
        <v>146</v>
      </c>
      <c r="B45" s="56"/>
      <c r="C45" s="86"/>
      <c r="D45" s="5"/>
      <c r="E45" s="86"/>
      <c r="F45" s="5"/>
    </row>
    <row r="46" spans="1:6" ht="12.75" customHeight="1">
      <c r="A46" s="59">
        <v>781100</v>
      </c>
      <c r="B46" s="56" t="s">
        <v>127</v>
      </c>
      <c r="C46" s="86"/>
      <c r="D46" s="5"/>
      <c r="E46" s="86"/>
      <c r="F46" s="5"/>
    </row>
    <row r="47" spans="1:6" ht="12.75" customHeight="1">
      <c r="A47" s="59">
        <v>781500</v>
      </c>
      <c r="B47" s="56" t="s">
        <v>128</v>
      </c>
      <c r="C47" s="86"/>
      <c r="D47" s="5"/>
      <c r="E47" s="86"/>
      <c r="F47" s="5"/>
    </row>
    <row r="48" spans="1:6" ht="12.75" customHeight="1">
      <c r="A48" s="59"/>
      <c r="B48" s="56"/>
      <c r="C48" s="86"/>
      <c r="D48" s="5"/>
      <c r="E48" s="86"/>
      <c r="F48" s="5"/>
    </row>
    <row r="49" spans="1:6" ht="12.75" customHeight="1">
      <c r="A49" s="164" t="s">
        <v>179</v>
      </c>
      <c r="B49" s="165"/>
      <c r="C49" s="8">
        <f>SUM(C46:C48)</f>
        <v>0</v>
      </c>
      <c r="D49" s="8">
        <f>SUM(D46:D47)</f>
        <v>0</v>
      </c>
      <c r="E49" s="8">
        <f>SUM(E46:E47)</f>
        <v>0</v>
      </c>
      <c r="F49" s="8">
        <f>SUM(F46:F47)</f>
        <v>0</v>
      </c>
    </row>
    <row r="50" spans="1:6" ht="12.75" customHeight="1">
      <c r="A50" s="158" t="s">
        <v>180</v>
      </c>
      <c r="B50" s="159"/>
      <c r="C50" s="8">
        <f>C29+C36+C44+C49</f>
        <v>-90077.42</v>
      </c>
      <c r="D50" s="8">
        <f>D29+D36+D44+D49</f>
        <v>-88400</v>
      </c>
      <c r="E50" s="8">
        <f>E29+E36+E44+E49</f>
        <v>-85219.18</v>
      </c>
      <c r="F50" s="8">
        <f>F29+F36+F44+F49</f>
        <v>-80300</v>
      </c>
    </row>
    <row r="51" spans="1:6" ht="12.75" customHeight="1">
      <c r="A51" s="168" t="s">
        <v>144</v>
      </c>
      <c r="B51" s="169"/>
      <c r="C51" s="85"/>
      <c r="D51" s="3"/>
      <c r="E51" s="85"/>
      <c r="F51" s="3"/>
    </row>
    <row r="52" spans="1:6" ht="12.75" customHeight="1">
      <c r="A52" s="59">
        <v>764000</v>
      </c>
      <c r="B52" s="56" t="s">
        <v>126</v>
      </c>
      <c r="C52" s="86">
        <v>-22.45</v>
      </c>
      <c r="D52" s="5">
        <v>0</v>
      </c>
      <c r="E52" s="86">
        <v>0</v>
      </c>
      <c r="F52" s="5">
        <v>0</v>
      </c>
    </row>
    <row r="53" spans="1:6" ht="12.75" customHeight="1">
      <c r="A53" s="59">
        <v>768000</v>
      </c>
      <c r="B53" s="56" t="s">
        <v>272</v>
      </c>
      <c r="C53" s="86">
        <v>-583.42</v>
      </c>
      <c r="D53" s="5">
        <v>-800</v>
      </c>
      <c r="E53" s="86">
        <v>-755.1</v>
      </c>
      <c r="F53" s="5">
        <v>-700</v>
      </c>
    </row>
    <row r="54" spans="1:6" ht="12.75" customHeight="1">
      <c r="A54" s="59"/>
      <c r="B54" s="60"/>
      <c r="C54" s="86"/>
      <c r="D54" s="5"/>
      <c r="E54" s="86"/>
      <c r="F54" s="5"/>
    </row>
    <row r="55" spans="1:6" ht="12.75" customHeight="1">
      <c r="A55" s="158" t="s">
        <v>182</v>
      </c>
      <c r="B55" s="159"/>
      <c r="C55" s="8">
        <f>SUM(C52:C54)</f>
        <v>-605.87</v>
      </c>
      <c r="D55" s="8">
        <f>SUM(D52:D54)</f>
        <v>-800</v>
      </c>
      <c r="E55" s="8">
        <f>SUM(E52:E54)</f>
        <v>-755.1</v>
      </c>
      <c r="F55" s="8">
        <f>SUM(F52:F54)</f>
        <v>-700</v>
      </c>
    </row>
    <row r="56" spans="1:6" ht="12.75" customHeight="1">
      <c r="A56" s="168" t="s">
        <v>147</v>
      </c>
      <c r="B56" s="169"/>
      <c r="C56" s="86"/>
      <c r="D56" s="5"/>
      <c r="E56" s="86"/>
      <c r="F56" s="5"/>
    </row>
    <row r="57" spans="1:6" ht="12.75" customHeight="1">
      <c r="A57" s="59">
        <v>770000</v>
      </c>
      <c r="B57" s="56" t="s">
        <v>149</v>
      </c>
      <c r="C57" s="86">
        <v>-4387</v>
      </c>
      <c r="D57" s="5">
        <v>-8000</v>
      </c>
      <c r="E57" s="86"/>
      <c r="F57" s="5">
        <v>-8000</v>
      </c>
    </row>
    <row r="58" spans="1:6" ht="12.75" customHeight="1">
      <c r="A58" s="59">
        <v>777000</v>
      </c>
      <c r="B58" s="56" t="s">
        <v>129</v>
      </c>
      <c r="C58" s="86">
        <v>-1928.57</v>
      </c>
      <c r="D58" s="5">
        <v>-1000</v>
      </c>
      <c r="E58" s="86">
        <v>-1928.57</v>
      </c>
      <c r="F58" s="5">
        <v>-1000</v>
      </c>
    </row>
    <row r="59" spans="1:6" ht="12.75" customHeight="1">
      <c r="A59" s="12"/>
      <c r="B59" s="28"/>
      <c r="C59" s="86"/>
      <c r="D59" s="5"/>
      <c r="E59" s="86"/>
      <c r="F59" s="5"/>
    </row>
    <row r="60" spans="1:6" ht="12.75" customHeight="1">
      <c r="A60" s="172" t="s">
        <v>181</v>
      </c>
      <c r="B60" s="173"/>
      <c r="C60" s="8">
        <f>SUM(C57:C59)</f>
        <v>-6315.57</v>
      </c>
      <c r="D60" s="8">
        <f>SUM(D57:D59)</f>
        <v>-9000</v>
      </c>
      <c r="E60" s="8">
        <f>SUM(E57:E59)</f>
        <v>-1928.57</v>
      </c>
      <c r="F60" s="8">
        <f>SUM(F57:F59)</f>
        <v>-9000</v>
      </c>
    </row>
    <row r="61" spans="1:6" ht="12.75" customHeight="1">
      <c r="A61" s="172" t="s">
        <v>130</v>
      </c>
      <c r="B61" s="173"/>
      <c r="C61" s="8">
        <f>C50+C55+C60</f>
        <v>-96998.85999999999</v>
      </c>
      <c r="D61" s="8">
        <f>D50+D55+D60</f>
        <v>-98200</v>
      </c>
      <c r="E61" s="8">
        <f>E50+E55+E60</f>
        <v>-87902.85</v>
      </c>
      <c r="F61" s="8">
        <f>F50+F55+F60</f>
        <v>-90000</v>
      </c>
    </row>
    <row r="62" spans="1:6" ht="15.75" customHeight="1" thickBot="1">
      <c r="A62" s="146" t="s">
        <v>150</v>
      </c>
      <c r="B62" s="147"/>
      <c r="C62" s="5">
        <f>-charges!C152-produits!C61</f>
        <v>-1609.7300000000105</v>
      </c>
      <c r="D62" s="5"/>
      <c r="E62" s="5">
        <f>-charges!E152-produits!E61</f>
        <v>-13887.009999999995</v>
      </c>
      <c r="F62" s="5"/>
    </row>
    <row r="63" spans="1:6" ht="18.75" customHeight="1" thickBot="1" thickTop="1">
      <c r="A63" s="146" t="s">
        <v>119</v>
      </c>
      <c r="B63" s="147"/>
      <c r="C63" s="9">
        <f>C61+C62</f>
        <v>-98608.59</v>
      </c>
      <c r="D63" s="9">
        <f>D61+D62</f>
        <v>-98200</v>
      </c>
      <c r="E63" s="9">
        <f>E61+E62</f>
        <v>-101789.86</v>
      </c>
      <c r="F63" s="9">
        <f>F61+F62</f>
        <v>-90000</v>
      </c>
    </row>
    <row r="64" ht="13.5" thickTop="1"/>
    <row r="65" ht="13.5" thickBot="1">
      <c r="H65">
        <f>-101789.96+100744.86</f>
        <v>-1045.1000000000058</v>
      </c>
    </row>
    <row r="66" spans="1:6" ht="12.75">
      <c r="A66" s="48">
        <v>813100</v>
      </c>
      <c r="B66" s="49" t="s">
        <v>190</v>
      </c>
      <c r="C66" s="41"/>
      <c r="D66" s="41"/>
      <c r="E66" s="41"/>
      <c r="F66" s="42"/>
    </row>
    <row r="67" spans="1:6" ht="12.75">
      <c r="A67" s="50">
        <v>865000</v>
      </c>
      <c r="B67" s="51" t="s">
        <v>191</v>
      </c>
      <c r="C67" s="5"/>
      <c r="D67" s="5"/>
      <c r="E67" s="5"/>
      <c r="F67" s="43"/>
    </row>
    <row r="68" spans="1:6" ht="12.75">
      <c r="A68" s="50"/>
      <c r="B68" s="51" t="s">
        <v>192</v>
      </c>
      <c r="C68" s="5"/>
      <c r="D68" s="5"/>
      <c r="E68" s="5"/>
      <c r="F68" s="43"/>
    </row>
    <row r="69" spans="1:6" ht="12.75">
      <c r="A69" s="50">
        <v>870</v>
      </c>
      <c r="B69" s="52" t="s">
        <v>201</v>
      </c>
      <c r="C69" s="5">
        <v>-1900</v>
      </c>
      <c r="D69" s="5">
        <v>-500</v>
      </c>
      <c r="E69" s="5">
        <v>-364.8</v>
      </c>
      <c r="F69" s="43">
        <v>-1000</v>
      </c>
    </row>
    <row r="70" spans="1:6" ht="12.75">
      <c r="A70" s="50"/>
      <c r="B70" s="52" t="s">
        <v>194</v>
      </c>
      <c r="C70" s="5"/>
      <c r="D70" s="5"/>
      <c r="E70" s="5"/>
      <c r="F70" s="43"/>
    </row>
    <row r="71" spans="1:6" ht="13.5" thickBot="1">
      <c r="A71" s="50">
        <v>864100</v>
      </c>
      <c r="B71" s="52" t="s">
        <v>195</v>
      </c>
      <c r="C71" s="62"/>
      <c r="D71" s="62"/>
      <c r="E71" s="62"/>
      <c r="F71" s="63"/>
    </row>
    <row r="72" spans="1:6" ht="14.25" thickBot="1" thickTop="1">
      <c r="A72" s="40"/>
      <c r="B72" s="44" t="s">
        <v>196</v>
      </c>
      <c r="C72" s="61">
        <f>C63+SUM(C66:C71)</f>
        <v>-100508.59</v>
      </c>
      <c r="D72" s="61">
        <f>D63+SUM(D66:D71)</f>
        <v>-98700</v>
      </c>
      <c r="E72" s="61">
        <f>E63+SUM(E66:E71)</f>
        <v>-102154.66</v>
      </c>
      <c r="F72" s="61">
        <f>F63+SUM(F66:F71)</f>
        <v>-91000</v>
      </c>
    </row>
    <row r="74" spans="3:5" ht="12.75">
      <c r="C74" s="15">
        <f>+C72+charges!C161</f>
        <v>0</v>
      </c>
      <c r="D74" s="15">
        <f>+D72+charges!D161</f>
        <v>0</v>
      </c>
      <c r="E74" s="15">
        <f>+E72+charges!E161</f>
        <v>0</v>
      </c>
    </row>
    <row r="75" ht="12.75">
      <c r="F75" s="15">
        <f>+F72+charges!F161</f>
        <v>0</v>
      </c>
    </row>
    <row r="76" ht="12.75">
      <c r="D76" s="15"/>
    </row>
  </sheetData>
  <sheetProtection/>
  <mergeCells count="17">
    <mergeCell ref="A49:B49"/>
    <mergeCell ref="A50:B50"/>
    <mergeCell ref="A44:B44"/>
    <mergeCell ref="A51:B51"/>
    <mergeCell ref="A55:B55"/>
    <mergeCell ref="A29:B29"/>
    <mergeCell ref="A36:B36"/>
    <mergeCell ref="A1:D1"/>
    <mergeCell ref="A2:D2"/>
    <mergeCell ref="A3:B3"/>
    <mergeCell ref="A4:B4"/>
    <mergeCell ref="A62:B62"/>
    <mergeCell ref="A63:B63"/>
    <mergeCell ref="A56:B56"/>
    <mergeCell ref="A60:B60"/>
    <mergeCell ref="A5:B5"/>
    <mergeCell ref="A61:B61"/>
  </mergeCells>
  <printOptions/>
  <pageMargins left="0.7086614173228347" right="0.03937007874015748" top="0.3937007874015748" bottom="0.3937007874015748" header="0.5118110236220472" footer="0.31496062992125984"/>
  <pageSetup fitToHeight="1" fitToWidth="1" horizontalDpi="360" verticalDpi="36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GIBON Pierre</dc:creator>
  <cp:keywords/>
  <dc:description/>
  <cp:lastModifiedBy>Pierre Le Friant </cp:lastModifiedBy>
  <cp:lastPrinted>2016-04-15T13:06:50Z</cp:lastPrinted>
  <dcterms:created xsi:type="dcterms:W3CDTF">2000-09-05T12:18:40Z</dcterms:created>
  <dcterms:modified xsi:type="dcterms:W3CDTF">2016-04-29T12:55:03Z</dcterms:modified>
  <cp:category/>
  <cp:version/>
  <cp:contentType/>
  <cp:contentStatus/>
</cp:coreProperties>
</file>