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" windowWidth="22980" windowHeight="9228" firstSheet="12" activeTab="22"/>
  </bookViews>
  <sheets>
    <sheet name="Arcachon" sheetId="1" r:id="rId1"/>
    <sheet name="St Pée sur Nivelle" sheetId="2" r:id="rId2"/>
    <sheet name="Lacanau" sheetId="3" r:id="rId3"/>
    <sheet name="Bordeaux" sheetId="4" r:id="rId4"/>
    <sheet name="Aix" sheetId="5" r:id="rId5"/>
    <sheet name="Barcelone" sheetId="6" r:id="rId6"/>
    <sheet name="Bègles" sheetId="7" r:id="rId7"/>
    <sheet name="Hourtin" sheetId="8" r:id="rId8"/>
    <sheet name="Mimizan" sheetId="9" r:id="rId9"/>
    <sheet name="Socoa" sheetId="10" r:id="rId10"/>
    <sheet name="Arsac" sheetId="11" r:id="rId11"/>
    <sheet name="Nice" sheetId="12" r:id="rId12"/>
    <sheet name="Lauragais" sheetId="13" r:id="rId13"/>
    <sheet name="Cadarsac" sheetId="14" r:id="rId14"/>
    <sheet name="Bergerac" sheetId="15" r:id="rId15"/>
    <sheet name="Embrunman" sheetId="16" r:id="rId16"/>
    <sheet name="Vichy" sheetId="17" r:id="rId17"/>
    <sheet name="Royan" sheetId="18" r:id="rId18"/>
    <sheet name="Saint-Jean de Luz" sheetId="19" r:id="rId19"/>
    <sheet name="Auxonne" sheetId="20" r:id="rId20"/>
    <sheet name="Baudreix" sheetId="21" r:id="rId21"/>
    <sheet name="Biscarosse" sheetId="22" r:id="rId22"/>
    <sheet name="Natureman" sheetId="23" r:id="rId23"/>
  </sheets>
  <definedNames/>
  <calcPr fullCalcOnLoad="1"/>
</workbook>
</file>

<file path=xl/sharedStrings.xml><?xml version="1.0" encoding="utf-8"?>
<sst xmlns="http://schemas.openxmlformats.org/spreadsheetml/2006/main" count="1810" uniqueCount="303">
  <si>
    <t>Arrivée</t>
  </si>
  <si>
    <t>Natation</t>
  </si>
  <si>
    <t>Vélo</t>
  </si>
  <si>
    <t>Course à pied</t>
  </si>
  <si>
    <t>Clt</t>
  </si>
  <si>
    <t>Nom</t>
  </si>
  <si>
    <t>Club</t>
  </si>
  <si>
    <t>Dos</t>
  </si>
  <si>
    <t xml:space="preserve">Temps </t>
  </si>
  <si>
    <t>/</t>
  </si>
  <si>
    <t>Cat</t>
  </si>
  <si>
    <t>Ecart/1er</t>
  </si>
  <si>
    <t>Moy/100</t>
  </si>
  <si>
    <t>TR1</t>
  </si>
  <si>
    <t>Moy</t>
  </si>
  <si>
    <t>FinV</t>
  </si>
  <si>
    <t>GàV</t>
  </si>
  <si>
    <t>TR2</t>
  </si>
  <si>
    <t>GàP</t>
  </si>
  <si>
    <t>Massé Romain</t>
  </si>
  <si>
    <t>Pessac Aventure Triathlon</t>
  </si>
  <si>
    <t>MSE</t>
  </si>
  <si>
    <t>STEPHANE ROOS</t>
  </si>
  <si>
    <t>MV1&amp;2</t>
  </si>
  <si>
    <t>pierré sébastien</t>
  </si>
  <si>
    <t>Poisson Antoine</t>
  </si>
  <si>
    <t>Duconge Charly</t>
  </si>
  <si>
    <t>MV3&amp;+</t>
  </si>
  <si>
    <t>Ludovic BOISON</t>
  </si>
  <si>
    <t>ROBIN Christophe</t>
  </si>
  <si>
    <t>lagouche remy</t>
  </si>
  <si>
    <t>LACUSKA stéphane</t>
  </si>
  <si>
    <t>Trémoulet Luc</t>
  </si>
  <si>
    <t>Legrand Fabrice</t>
  </si>
  <si>
    <t>Colin Sebastien</t>
  </si>
  <si>
    <t>BALTARDIVE Benjamin</t>
  </si>
  <si>
    <t>Leroux Romuald</t>
  </si>
  <si>
    <t>POTIER Franck</t>
  </si>
  <si>
    <t>LEGRIS BENJAMIN</t>
  </si>
  <si>
    <t>les pathyjac</t>
  </si>
  <si>
    <t>MASC</t>
  </si>
  <si>
    <t>saint-christophe emmanuel</t>
  </si>
  <si>
    <t>MVE</t>
  </si>
  <si>
    <t>COMBERTON pierre</t>
  </si>
  <si>
    <t>MJU</t>
  </si>
  <si>
    <t>Coulon Denis</t>
  </si>
  <si>
    <t>Gros Marie</t>
  </si>
  <si>
    <t>FCA</t>
  </si>
  <si>
    <t>Format M : Nat 1500m / Vélo 44 km / Cap 10 km</t>
  </si>
  <si>
    <t>Format XS : Nat 200m / Vélo 8km / Cap 2km</t>
  </si>
  <si>
    <t>PATRICE LEFEBVRE / THIERRY BOUTELEUX / JEAN JACQUES BERRIOT</t>
  </si>
  <si>
    <t>Format M par équipe</t>
  </si>
  <si>
    <t>GALARDO J-Phillipe</t>
  </si>
  <si>
    <t>RATEL amaury</t>
  </si>
  <si>
    <t>Arcachon, le 26 avril 2014</t>
  </si>
  <si>
    <t>312 classés</t>
  </si>
  <si>
    <t>St Pée sur Nivelle, le 4 mai 2014</t>
  </si>
  <si>
    <t>Format S : Nat 750m / Vélo 20 km / Cap 6 km</t>
  </si>
  <si>
    <t>Format M : Nat 1500m / Vélo 40 km / Cap 10 km</t>
  </si>
  <si>
    <t>DUPUY Jeremie</t>
  </si>
  <si>
    <t>TEAM CHARENTES COGNA</t>
  </si>
  <si>
    <t>JU</t>
  </si>
  <si>
    <t>GROS Marie</t>
  </si>
  <si>
    <t>PESSAC AVENTURE TRIA</t>
  </si>
  <si>
    <t>CA</t>
  </si>
  <si>
    <t>OUILLERES Guenael</t>
  </si>
  <si>
    <t>S</t>
  </si>
  <si>
    <t>PIERRE Sébastien</t>
  </si>
  <si>
    <t>DUCONGE Charly</t>
  </si>
  <si>
    <t>LEROUX Romuald</t>
  </si>
  <si>
    <t>314 classés</t>
  </si>
  <si>
    <t>207 classés</t>
  </si>
  <si>
    <t>V</t>
  </si>
  <si>
    <t>Lacanau, le 10 mai 2014</t>
  </si>
  <si>
    <t>Format M : Nat 1500m / Vélo 43 km / Cap 10 km</t>
  </si>
  <si>
    <t>BOYER Nicolas</t>
  </si>
  <si>
    <t>MIRAMONT TRI</t>
  </si>
  <si>
    <t>SE</t>
  </si>
  <si>
    <t>MASSE Romain</t>
  </si>
  <si>
    <t>ROUVILLOIS Johan</t>
  </si>
  <si>
    <t>VE</t>
  </si>
  <si>
    <t>COMBERTON Pierre</t>
  </si>
  <si>
    <t>KUENTZ Benoit</t>
  </si>
  <si>
    <t>AVIRON BAYONNAIS</t>
  </si>
  <si>
    <t>264 classés</t>
  </si>
  <si>
    <t>LACUSKA Stéphane</t>
  </si>
  <si>
    <t>DUFAU Daniel</t>
  </si>
  <si>
    <t>LAGOUCHE Rémi</t>
  </si>
  <si>
    <t>TREMOULET Luc</t>
  </si>
  <si>
    <t>CARRECABE Mickaël</t>
  </si>
  <si>
    <t>SEIGLE Hadrien</t>
  </si>
  <si>
    <t>DUFAU Nathalie</t>
  </si>
  <si>
    <t>GUERSTEIN Philippe</t>
  </si>
  <si>
    <t>DSQ</t>
  </si>
  <si>
    <t>ROOS Stéphane</t>
  </si>
  <si>
    <t>-</t>
  </si>
  <si>
    <t>178 classés</t>
  </si>
  <si>
    <t>Format Half Ironman : Nat 1900m / Vélo 87 km / Cap 21 km</t>
  </si>
  <si>
    <t>Barcelone, le 18 mai 2014</t>
  </si>
  <si>
    <t>SUDRIE Sylvain</t>
  </si>
  <si>
    <t>Division Pro</t>
  </si>
  <si>
    <t>LEGRAND Fabrice</t>
  </si>
  <si>
    <t>COLIN Sébastien</t>
  </si>
  <si>
    <t>PRO</t>
  </si>
  <si>
    <t>Format Ironman 70.3 : Nat 1,9 km / Vélo 90,1 km / Cap 21,1 km</t>
  </si>
  <si>
    <t>40-44</t>
  </si>
  <si>
    <t>35-39</t>
  </si>
  <si>
    <t>1471 classés</t>
  </si>
  <si>
    <t>Aix-en-Provence, le 18 mai 2014</t>
  </si>
  <si>
    <t>BILLARD Bertrand</t>
  </si>
  <si>
    <t>45-49</t>
  </si>
  <si>
    <t>1676 classés</t>
  </si>
  <si>
    <t>Bordeaux, le 18 mai 2014</t>
  </si>
  <si>
    <t>Format S : Nat 750m / Vélo 20 km / Cap 5 km</t>
  </si>
  <si>
    <t>231 classés</t>
  </si>
  <si>
    <t>KRYLOV Stanislav</t>
  </si>
  <si>
    <t>Les Girondins de Bordeaux</t>
  </si>
  <si>
    <t>DUCONGE Etienne</t>
  </si>
  <si>
    <t>GALLARDO Jean-Philippe</t>
  </si>
  <si>
    <t>CLM Femmes et mixte</t>
  </si>
  <si>
    <t>51 classés</t>
  </si>
  <si>
    <t>BOULIAC TRIATHLON (AVEZOU/GASSUAUD/COTO/TAUDIN/FLEURY)</t>
  </si>
  <si>
    <t>Bouliac Triathlon</t>
  </si>
  <si>
    <t>SE-X</t>
  </si>
  <si>
    <t>LES FILLES DE PESSAC (AUPETIT/GROS/LUCAS/DUFAU)</t>
  </si>
  <si>
    <t>SE-F</t>
  </si>
  <si>
    <t>CLM Hommes</t>
  </si>
  <si>
    <t>67 classés</t>
  </si>
  <si>
    <t>MIRAMONT TRIATHLON (BARUTAUT/BOYER/FROMONT/GASPARIAU)</t>
  </si>
  <si>
    <t>Miramont Triathlon</t>
  </si>
  <si>
    <t>SE-M</t>
  </si>
  <si>
    <t>PESSAC 1 (CULNAERT/MASSÉ/PIERRÉ/POISSON/ROUVILLOIS)</t>
  </si>
  <si>
    <t>PESSAC 2 (BOISON/DUCONGÉ/DUCONGÉ/MOURA)</t>
  </si>
  <si>
    <t>PESSAC 3 (CARRECABE/DUCONGÉ/LAOUCHE/LEROUX/SEIGLE)</t>
  </si>
  <si>
    <t>PESSAC 4 (BALTARDIVE/COULON/LAGOUCHE/PERRIER)</t>
  </si>
  <si>
    <t>VE-M</t>
  </si>
  <si>
    <t>Format XS : Nat 400m / Vélo 8 km / Cap 2 km</t>
  </si>
  <si>
    <t>81 classés</t>
  </si>
  <si>
    <t>BARDET Alexandre</t>
  </si>
  <si>
    <t>BERBEN Thol</t>
  </si>
  <si>
    <t>La Rochelle Tri</t>
  </si>
  <si>
    <t>LAGOUCHE Remy</t>
  </si>
  <si>
    <t>COULON Denis</t>
  </si>
  <si>
    <t>GALLARDO Jean-philippe</t>
  </si>
  <si>
    <t>RATEL Amaury</t>
  </si>
  <si>
    <t>DNF</t>
  </si>
  <si>
    <t>BOISON Ludovic</t>
  </si>
  <si>
    <t>Bègles, le 1er juin 2014</t>
  </si>
  <si>
    <t>112 classés</t>
  </si>
  <si>
    <t>Hourtin, le 1er juin 2014</t>
  </si>
  <si>
    <t>Sud Tri</t>
  </si>
  <si>
    <t>COSTE Antony</t>
  </si>
  <si>
    <t>183 classés</t>
  </si>
  <si>
    <t>Mimizan, les 7 et 8 juin 2014</t>
  </si>
  <si>
    <t>CLM Féminin - Format S : Nat 750m / Vélo 20km / Cap 5,5km</t>
  </si>
  <si>
    <t>20 équipes classées</t>
  </si>
  <si>
    <t>VANTOMME / COULAUD / MONTILLAUD</t>
  </si>
  <si>
    <t>US BERGERAC TRI</t>
  </si>
  <si>
    <t>AUPETIT / LUCAS / GROS</t>
  </si>
  <si>
    <t>CLM Mixte - Format S : Nat 750m / Vélo 20km / Cap 5,5km</t>
  </si>
  <si>
    <t>53 équipes classées</t>
  </si>
  <si>
    <t>CAPBRETON TRI</t>
  </si>
  <si>
    <t>DAUDRIX / POPIEUL / TROTTIER / DUTHEIL / DUF</t>
  </si>
  <si>
    <t>COMBERTON / DUPOUY / LUNG / PICOT</t>
  </si>
  <si>
    <t>CLM Masculin - Format S : Nat 750m / Vélo 20km / Cap 5,5km</t>
  </si>
  <si>
    <t>94 équipes classées</t>
  </si>
  <si>
    <t>LE HIR / COSTES / DUPONT / BONHOURE</t>
  </si>
  <si>
    <t>SUD TRI PERFORMANCE</t>
  </si>
  <si>
    <t>MASSE / DUCONGE / BOISSON / ROBIN</t>
  </si>
  <si>
    <t>LEGRAND / LEROUX / COLIN / DUCONGE / SEIGLE</t>
  </si>
  <si>
    <t>POTIER / PERRIER / LEGRIS / BALTARDIVE / SA</t>
  </si>
  <si>
    <t>66 équipes classées</t>
  </si>
  <si>
    <t>CULNAERT / BLIN / LACUSKA</t>
  </si>
  <si>
    <t>Format S : Nat 750m / Vélo 20km / Cap 5,5km</t>
  </si>
  <si>
    <t>328 classés</t>
  </si>
  <si>
    <t>LE HIR Nicolas</t>
  </si>
  <si>
    <t>SUD TRIATHLON PERFOR</t>
  </si>
  <si>
    <t>LUCAS Marion</t>
  </si>
  <si>
    <t>Relais - Format S : Nat 500m / Vélo 20km / Cap 5,5km</t>
  </si>
  <si>
    <t>Format M : Nat 1500m / Vélo 39,5 km / Cap 10 km</t>
  </si>
  <si>
    <t>COSTES Antony</t>
  </si>
  <si>
    <t>CARRECABE Mickael</t>
  </si>
  <si>
    <t>AUPETIT Sophie</t>
  </si>
  <si>
    <t>542 classés</t>
  </si>
  <si>
    <t>Socoa, les 7 et 8 juin 2014</t>
  </si>
  <si>
    <t xml:space="preserve">KUENTZ BENOIT </t>
  </si>
  <si>
    <t xml:space="preserve">AVIRON BAYONNAIS         </t>
  </si>
  <si>
    <t xml:space="preserve">DUCONGE CHARLY     </t>
  </si>
  <si>
    <t xml:space="preserve">DUFAU DANIEL       </t>
  </si>
  <si>
    <t xml:space="preserve">ROBIN CHRISTOPHE   </t>
  </si>
  <si>
    <t xml:space="preserve">LEROUX ROMUALD     </t>
  </si>
  <si>
    <t xml:space="preserve">COLIN SEBASTIEN    </t>
  </si>
  <si>
    <t>LE BORGNE JEAN-MARC</t>
  </si>
  <si>
    <t>SAINT-CHRISTOPHE EMMANUEL</t>
  </si>
  <si>
    <t xml:space="preserve">POTIER FRANCK      </t>
  </si>
  <si>
    <t xml:space="preserve">COULON DENIS       </t>
  </si>
  <si>
    <t xml:space="preserve">AUPETIT SOPHIE     </t>
  </si>
  <si>
    <t>259 classés</t>
  </si>
  <si>
    <t xml:space="preserve">SEIGLE HADRIEN      </t>
  </si>
  <si>
    <t>Arsac, le 29 juin 2014</t>
  </si>
  <si>
    <t>Format M : Nat 1500m / Vélo 42 km / Cap 10 km</t>
  </si>
  <si>
    <t>275 classés</t>
  </si>
  <si>
    <t>MIDI PYR</t>
  </si>
  <si>
    <t>POISSON Antoine</t>
  </si>
  <si>
    <t>Nice, le 29 juin 2014</t>
  </si>
  <si>
    <t>Format Ironman : Nat 3800m / Vélo 180 km / Cap 42 km</t>
  </si>
  <si>
    <t>AERNOUTS Bart</t>
  </si>
  <si>
    <t>UPLACE-BMC PRO TRI</t>
  </si>
  <si>
    <t>M45</t>
  </si>
  <si>
    <t>W45</t>
  </si>
  <si>
    <t>M35</t>
  </si>
  <si>
    <t>Lauragais, le 6 juillet 2014</t>
  </si>
  <si>
    <t>Format half : Nat 1900m / Vélo 80,2 km / Cap 21,1 km</t>
  </si>
  <si>
    <t>145 partants, 128 classés</t>
  </si>
  <si>
    <t>SAVE Jerome</t>
  </si>
  <si>
    <t>S4H</t>
  </si>
  <si>
    <t>ABD</t>
  </si>
  <si>
    <t>V1H</t>
  </si>
  <si>
    <t>Cadarsac, le 13 juillet 2014</t>
  </si>
  <si>
    <t>Format S : Nat 750m / Vélo 22 km / Cap 5 km</t>
  </si>
  <si>
    <t>150 classés</t>
  </si>
  <si>
    <t>DUPONT Carl</t>
  </si>
  <si>
    <t>TRI SUD PERFORMANCE</t>
  </si>
  <si>
    <t>SH</t>
  </si>
  <si>
    <t>CAF</t>
  </si>
  <si>
    <t>DNS</t>
  </si>
  <si>
    <t>VEH</t>
  </si>
  <si>
    <t>Format M : Nat 1500m / Vélo 37 km / Cap 12 km</t>
  </si>
  <si>
    <t>GASPARIAU Pierre</t>
  </si>
  <si>
    <t>miramont triathlon</t>
  </si>
  <si>
    <t>PARENTIN Pascal</t>
  </si>
  <si>
    <t>LEGRIS Benjamin</t>
  </si>
  <si>
    <t>VF</t>
  </si>
  <si>
    <t>VH</t>
  </si>
  <si>
    <t>173 classés</t>
  </si>
  <si>
    <t>Format M : Nat 1500m / Vélo 39 km / Cap 10 km</t>
  </si>
  <si>
    <t>162 classés</t>
  </si>
  <si>
    <t>Bergerac, le 20 juillet 2014</t>
  </si>
  <si>
    <t>GUILHEM Pierre-Antoine</t>
  </si>
  <si>
    <t>SAINT-RAPHAEL TRI</t>
  </si>
  <si>
    <t>2759 partants, 2326 classés</t>
  </si>
  <si>
    <t>Embrunman, le 15 août 2014</t>
  </si>
  <si>
    <t>Format Ironman : Nat 3800m / Vélo 188 km / Cap 42 km</t>
  </si>
  <si>
    <t>1236 partants, 1009 classés</t>
  </si>
  <si>
    <t>ZAMORA Marcel</t>
  </si>
  <si>
    <t>DURANCE TRI</t>
  </si>
  <si>
    <t>BRANDT-JORGENSEN Niels</t>
  </si>
  <si>
    <t>Tri Club Denmark</t>
  </si>
  <si>
    <t>S3H</t>
  </si>
  <si>
    <t>Challenge Half : Nat 1,9 km / Vélo 91,5 km / Cap 21,1 km</t>
  </si>
  <si>
    <t>800 partants / 770 classés</t>
  </si>
  <si>
    <t>Vichy, le 31 août 2014</t>
  </si>
  <si>
    <t>Royan, le 6 septembre 2014</t>
  </si>
  <si>
    <t>Gwenael OUILLERES</t>
  </si>
  <si>
    <t>Team Mermillod Tri</t>
  </si>
  <si>
    <t>Romuald LEROUX</t>
  </si>
  <si>
    <t>Romain MASSE</t>
  </si>
  <si>
    <t>Sébastien COLIN</t>
  </si>
  <si>
    <t>Stéphane LACUSKA</t>
  </si>
  <si>
    <t>Sophie AUPETIT</t>
  </si>
  <si>
    <t>SF</t>
  </si>
  <si>
    <t>Format Half : Nat 1,9 km / Vélo 92 km / Cap 21,1 km</t>
  </si>
  <si>
    <t>529 classés</t>
  </si>
  <si>
    <t>307 classés</t>
  </si>
  <si>
    <t>Denis PIERRAT</t>
  </si>
  <si>
    <t>Claude BLIN</t>
  </si>
  <si>
    <t>Jean-Marc LE BORGNE</t>
  </si>
  <si>
    <t>Jean-Philippe GALLARDO</t>
  </si>
  <si>
    <t>Format Half : Nat 1900m / Vélo 90 km / Cap 21 km</t>
  </si>
  <si>
    <t>342 classés</t>
  </si>
  <si>
    <t>Pierre GASPARIAU</t>
  </si>
  <si>
    <t>Miramont Tri</t>
  </si>
  <si>
    <t>Antoine POISSON</t>
  </si>
  <si>
    <t>Charly DUCONGE</t>
  </si>
  <si>
    <t>Stéphane DUBET</t>
  </si>
  <si>
    <t>Auxonne, le 14 septembre 2014</t>
  </si>
  <si>
    <t>199 classés</t>
  </si>
  <si>
    <t>JEM Aurélien</t>
  </si>
  <si>
    <t>TCSQY</t>
  </si>
  <si>
    <t>JUM</t>
  </si>
  <si>
    <t>SEM</t>
  </si>
  <si>
    <t>Baudreix, le 21 septembre 2014</t>
  </si>
  <si>
    <t>Format Half : Nat 1,9 km / Vélo 107,7 km / Cap 21,1 km</t>
  </si>
  <si>
    <t>200 classés</t>
  </si>
  <si>
    <t>BELGY Guillaume</t>
  </si>
  <si>
    <t>Stade Niortais Triathlon</t>
  </si>
  <si>
    <t>SE2</t>
  </si>
  <si>
    <t>VE1</t>
  </si>
  <si>
    <t>SE4</t>
  </si>
  <si>
    <t>VE2</t>
  </si>
  <si>
    <t>LE BORGNE Jean-Marc</t>
  </si>
  <si>
    <t>CULNAERT Thierry</t>
  </si>
  <si>
    <t>Saint-Jean de Luz, le 14 septembre 2014</t>
  </si>
  <si>
    <t>2600 D+</t>
  </si>
  <si>
    <t>Biscarosse, le 28 septembre 2014</t>
  </si>
  <si>
    <t>392 classés</t>
  </si>
  <si>
    <t>PROUZET Ludovic</t>
  </si>
  <si>
    <t>BLIN Claude</t>
  </si>
  <si>
    <t>SEF</t>
  </si>
  <si>
    <t>Natureman, le 5 octobre 2014</t>
  </si>
  <si>
    <t>Format Half : Nat 2 km / Vélo 90 km / Cap 20 km</t>
  </si>
  <si>
    <t>1200 inscrits / 978 classés</t>
  </si>
  <si>
    <t>Durance Triathlon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</si>
</sst>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h:mm:ss.0"/>
    <numFmt numFmtId="166" formatCode="h:mm:ss"/>
    <numFmt numFmtId="167" formatCode="[$-40C]dddd\ d\ mmmm\ yyyy"/>
    <numFmt numFmtId="168" formatCode="[$-F400]h:mm:ss\ AM/PM"/>
    <numFmt numFmtId="169" formatCode="0.000"/>
    <numFmt numFmtId="170" formatCode="[h]:mm:ss;@"/>
    <numFmt numFmtId="171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45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45" fontId="5" fillId="34" borderId="0" xfId="0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/>
    </xf>
    <xf numFmtId="165" fontId="4" fillId="34" borderId="0" xfId="0" applyNumberFormat="1" applyFont="1" applyFill="1" applyBorder="1" applyAlignment="1">
      <alignment horizontal="center"/>
    </xf>
    <xf numFmtId="45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45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165" fontId="3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165" fontId="2" fillId="33" borderId="0" xfId="0" applyNumberFormat="1" applyFont="1" applyFill="1" applyBorder="1" applyAlignment="1">
      <alignment horizontal="center" vertical="top"/>
    </xf>
    <xf numFmtId="166" fontId="3" fillId="33" borderId="0" xfId="0" applyNumberFormat="1" applyFont="1" applyFill="1" applyBorder="1" applyAlignment="1">
      <alignment horizontal="center" vertical="top"/>
    </xf>
    <xf numFmtId="45" fontId="2" fillId="33" borderId="0" xfId="0" applyNumberFormat="1" applyFont="1" applyFill="1" applyBorder="1" applyAlignment="1">
      <alignment horizontal="center" vertical="top"/>
    </xf>
    <xf numFmtId="166" fontId="2" fillId="33" borderId="0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168" fontId="2" fillId="2" borderId="0" xfId="0" applyNumberFormat="1" applyFont="1" applyFill="1" applyBorder="1" applyAlignment="1">
      <alignment horizontal="center"/>
    </xf>
    <xf numFmtId="168" fontId="3" fillId="33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8" fontId="2" fillId="33" borderId="0" xfId="0" applyNumberFormat="1" applyFont="1" applyFill="1" applyBorder="1" applyAlignment="1">
      <alignment horizontal="center"/>
    </xf>
    <xf numFmtId="21" fontId="3" fillId="2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top"/>
    </xf>
    <xf numFmtId="168" fontId="3" fillId="33" borderId="0" xfId="0" applyNumberFormat="1" applyFont="1" applyFill="1" applyBorder="1" applyAlignment="1">
      <alignment horizontal="center" vertical="top"/>
    </xf>
    <xf numFmtId="169" fontId="2" fillId="33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168" fontId="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168" fontId="2" fillId="2" borderId="0" xfId="0" applyNumberFormat="1" applyFont="1" applyFill="1" applyBorder="1" applyAlignment="1">
      <alignment horizontal="center" vertical="top"/>
    </xf>
    <xf numFmtId="45" fontId="2" fillId="2" borderId="0" xfId="0" applyNumberFormat="1" applyFont="1" applyFill="1" applyBorder="1" applyAlignment="1">
      <alignment horizontal="center" vertical="top"/>
    </xf>
    <xf numFmtId="169" fontId="2" fillId="2" borderId="0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/>
    </xf>
    <xf numFmtId="168" fontId="2" fillId="33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/>
    </xf>
    <xf numFmtId="0" fontId="43" fillId="2" borderId="0" xfId="0" applyFont="1" applyFill="1" applyBorder="1" applyAlignment="1">
      <alignment/>
    </xf>
    <xf numFmtId="0" fontId="43" fillId="2" borderId="0" xfId="0" applyFont="1" applyFill="1" applyAlignment="1">
      <alignment/>
    </xf>
    <xf numFmtId="21" fontId="43" fillId="2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21" fontId="43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3" fillId="33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" fillId="34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43" fillId="33" borderId="0" xfId="0" applyFont="1" applyFill="1" applyAlignment="1">
      <alignment horizontal="right"/>
    </xf>
    <xf numFmtId="0" fontId="43" fillId="2" borderId="0" xfId="0" applyFont="1" applyFill="1" applyAlignment="1">
      <alignment horizontal="right"/>
    </xf>
    <xf numFmtId="21" fontId="44" fillId="33" borderId="0" xfId="0" applyNumberFormat="1" applyFont="1" applyFill="1" applyAlignment="1">
      <alignment horizontal="center"/>
    </xf>
    <xf numFmtId="21" fontId="44" fillId="2" borderId="0" xfId="0" applyNumberFormat="1" applyFont="1" applyFill="1" applyAlignment="1">
      <alignment horizontal="center"/>
    </xf>
    <xf numFmtId="168" fontId="44" fillId="2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3" fillId="33" borderId="0" xfId="0" applyFont="1" applyFill="1" applyAlignment="1">
      <alignment horizontal="left"/>
    </xf>
    <xf numFmtId="0" fontId="43" fillId="33" borderId="0" xfId="0" applyFont="1" applyFill="1" applyBorder="1" applyAlignment="1">
      <alignment/>
    </xf>
    <xf numFmtId="0" fontId="45" fillId="0" borderId="0" xfId="0" applyFont="1" applyAlignment="1">
      <alignment/>
    </xf>
    <xf numFmtId="166" fontId="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164" fontId="3" fillId="35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7.28125" style="0" customWidth="1"/>
    <col min="3" max="3" width="20.28125" style="0" customWidth="1"/>
    <col min="4" max="4" width="19.28125" style="0" customWidth="1"/>
    <col min="5" max="5" width="3.28125" style="0" bestFit="1" customWidth="1"/>
    <col min="7" max="7" width="3.421875" style="0" customWidth="1"/>
    <col min="8" max="8" width="1.28515625" style="0" bestFit="1" customWidth="1"/>
    <col min="9" max="9" width="6.421875" style="0" bestFit="1" customWidth="1"/>
    <col min="11" max="11" width="8.28125" style="0" customWidth="1"/>
    <col min="12" max="12" width="6.140625" style="0" customWidth="1"/>
    <col min="13" max="13" width="3.421875" style="0" bestFit="1" customWidth="1"/>
    <col min="15" max="15" width="8.7109375" style="0" customWidth="1"/>
    <col min="16" max="16" width="6.7109375" style="0" customWidth="1"/>
    <col min="17" max="17" width="3.421875" style="0" bestFit="1" customWidth="1"/>
    <col min="18" max="18" width="3.7109375" style="0" bestFit="1" customWidth="1"/>
    <col min="19" max="19" width="3.421875" style="0" bestFit="1" customWidth="1"/>
    <col min="21" max="21" width="8.28125" style="0" customWidth="1"/>
    <col min="22" max="22" width="6.7109375" style="0" customWidth="1"/>
    <col min="23" max="23" width="3.421875" style="0" bestFit="1" customWidth="1"/>
    <col min="24" max="24" width="3.28125" style="0" bestFit="1" customWidth="1"/>
  </cols>
  <sheetData>
    <row r="1" ht="21">
      <c r="A1" s="64" t="s">
        <v>54</v>
      </c>
    </row>
    <row r="3" ht="14.25">
      <c r="B3" s="63" t="s">
        <v>49</v>
      </c>
    </row>
    <row r="4" spans="2:24" ht="14.25">
      <c r="B4" s="1"/>
      <c r="C4" s="2"/>
      <c r="D4" s="2"/>
      <c r="E4" s="3"/>
      <c r="F4" s="118" t="s">
        <v>0</v>
      </c>
      <c r="G4" s="118"/>
      <c r="H4" s="118"/>
      <c r="I4" s="118"/>
      <c r="J4" s="4"/>
      <c r="K4" s="114" t="s">
        <v>1</v>
      </c>
      <c r="L4" s="115"/>
      <c r="M4" s="115"/>
      <c r="N4" s="5"/>
      <c r="O4" s="114" t="s">
        <v>2</v>
      </c>
      <c r="P4" s="115"/>
      <c r="Q4" s="115"/>
      <c r="R4" s="115"/>
      <c r="S4" s="115"/>
      <c r="T4" s="5"/>
      <c r="U4" s="114" t="s">
        <v>3</v>
      </c>
      <c r="V4" s="116"/>
      <c r="W4" s="116"/>
      <c r="X4" s="117"/>
    </row>
    <row r="5" spans="2:24" s="63" customFormat="1" ht="14.25">
      <c r="B5" s="27" t="s">
        <v>4</v>
      </c>
      <c r="C5" s="27" t="s">
        <v>5</v>
      </c>
      <c r="D5" s="27" t="s">
        <v>6</v>
      </c>
      <c r="E5" s="27" t="s">
        <v>7</v>
      </c>
      <c r="F5" s="29" t="s">
        <v>8</v>
      </c>
      <c r="G5" s="34" t="s">
        <v>4</v>
      </c>
      <c r="H5" s="31" t="s">
        <v>9</v>
      </c>
      <c r="I5" s="32" t="s">
        <v>10</v>
      </c>
      <c r="J5" s="33" t="s">
        <v>11</v>
      </c>
      <c r="K5" s="31" t="s">
        <v>8</v>
      </c>
      <c r="L5" s="34" t="s">
        <v>12</v>
      </c>
      <c r="M5" s="35" t="s">
        <v>4</v>
      </c>
      <c r="N5" s="31" t="s">
        <v>13</v>
      </c>
      <c r="O5" s="31" t="s">
        <v>8</v>
      </c>
      <c r="P5" s="36" t="s">
        <v>14</v>
      </c>
      <c r="Q5" s="35" t="s">
        <v>4</v>
      </c>
      <c r="R5" s="35" t="s">
        <v>15</v>
      </c>
      <c r="S5" s="27" t="s">
        <v>16</v>
      </c>
      <c r="T5" s="31" t="s">
        <v>17</v>
      </c>
      <c r="U5" s="31" t="s">
        <v>8</v>
      </c>
      <c r="V5" s="36" t="s">
        <v>14</v>
      </c>
      <c r="W5" s="35" t="s">
        <v>4</v>
      </c>
      <c r="X5" s="27" t="s">
        <v>18</v>
      </c>
    </row>
    <row r="6" spans="2:24" ht="14.25">
      <c r="B6" s="15">
        <v>16</v>
      </c>
      <c r="C6" s="16" t="s">
        <v>41</v>
      </c>
      <c r="D6" s="16" t="s">
        <v>20</v>
      </c>
      <c r="E6" s="17">
        <v>135</v>
      </c>
      <c r="F6" s="18">
        <v>0.021188993055555494</v>
      </c>
      <c r="G6" s="19">
        <v>2</v>
      </c>
      <c r="H6" s="15" t="s">
        <v>9</v>
      </c>
      <c r="I6" s="20" t="s">
        <v>42</v>
      </c>
      <c r="J6" s="21">
        <v>0.0024888541666665542</v>
      </c>
      <c r="K6" s="22">
        <v>0.00265325231481478</v>
      </c>
      <c r="L6" s="23">
        <v>0.00132662615740739</v>
      </c>
      <c r="M6" s="15">
        <v>34</v>
      </c>
      <c r="N6" s="24">
        <v>0.0009344560185184925</v>
      </c>
      <c r="O6" s="22">
        <v>0.01044804398148158</v>
      </c>
      <c r="P6" s="25">
        <v>31.903898368359005</v>
      </c>
      <c r="Q6" s="15">
        <v>25</v>
      </c>
      <c r="R6" s="17">
        <v>18</v>
      </c>
      <c r="S6" s="26">
        <v>16</v>
      </c>
      <c r="T6" s="24"/>
      <c r="U6" s="22">
        <v>0.007153240740740641</v>
      </c>
      <c r="V6" s="25">
        <v>11.649731408970457</v>
      </c>
      <c r="W6" s="15">
        <v>17</v>
      </c>
      <c r="X6" s="26">
        <v>2</v>
      </c>
    </row>
    <row r="7" spans="2:24" ht="14.25">
      <c r="B7" s="37">
        <v>26</v>
      </c>
      <c r="C7" s="38" t="s">
        <v>43</v>
      </c>
      <c r="D7" s="38" t="s">
        <v>20</v>
      </c>
      <c r="E7" s="39">
        <v>69</v>
      </c>
      <c r="F7" s="40">
        <v>0.0217790625</v>
      </c>
      <c r="G7" s="41">
        <v>3</v>
      </c>
      <c r="H7" s="37" t="s">
        <v>9</v>
      </c>
      <c r="I7" s="42" t="s">
        <v>44</v>
      </c>
      <c r="J7" s="43">
        <v>0.003078923611111062</v>
      </c>
      <c r="K7" s="44">
        <v>0.0027001388888889255</v>
      </c>
      <c r="L7" s="45">
        <v>0.0013500694444444628</v>
      </c>
      <c r="M7" s="37">
        <v>35</v>
      </c>
      <c r="N7" s="46">
        <v>0.0013017361111110626</v>
      </c>
      <c r="O7" s="44">
        <v>0.010230104166666698</v>
      </c>
      <c r="P7" s="47">
        <v>32.58357177040791</v>
      </c>
      <c r="Q7" s="37">
        <v>21</v>
      </c>
      <c r="R7" s="39">
        <v>26</v>
      </c>
      <c r="S7" s="48">
        <v>9</v>
      </c>
      <c r="T7" s="46"/>
      <c r="U7" s="44">
        <v>0.007547083333333315</v>
      </c>
      <c r="V7" s="47">
        <v>11.04179318721363</v>
      </c>
      <c r="W7" s="37">
        <v>43</v>
      </c>
      <c r="X7" s="48">
        <v>0</v>
      </c>
    </row>
    <row r="8" spans="2:24" ht="14.25">
      <c r="B8" s="15">
        <v>32</v>
      </c>
      <c r="C8" s="16" t="s">
        <v>45</v>
      </c>
      <c r="D8" s="16" t="s">
        <v>20</v>
      </c>
      <c r="E8" s="17">
        <v>70</v>
      </c>
      <c r="F8" s="18">
        <v>0.022065636574074066</v>
      </c>
      <c r="G8" s="19">
        <v>5</v>
      </c>
      <c r="H8" s="15" t="s">
        <v>9</v>
      </c>
      <c r="I8" s="20" t="s">
        <v>42</v>
      </c>
      <c r="J8" s="21">
        <v>0.003365497685185126</v>
      </c>
      <c r="K8" s="22">
        <v>0.0027660532407406957</v>
      </c>
      <c r="L8" s="23">
        <v>0.0013830266203703478</v>
      </c>
      <c r="M8" s="15">
        <v>39</v>
      </c>
      <c r="N8" s="24">
        <v>0.0013280902777778048</v>
      </c>
      <c r="O8" s="22">
        <v>0.010502407407407488</v>
      </c>
      <c r="P8" s="25">
        <v>31.738754782853775</v>
      </c>
      <c r="Q8" s="15">
        <v>27</v>
      </c>
      <c r="R8" s="17">
        <v>30</v>
      </c>
      <c r="S8" s="26">
        <v>9</v>
      </c>
      <c r="T8" s="24"/>
      <c r="U8" s="22">
        <v>0.007469085648148077</v>
      </c>
      <c r="V8" s="25">
        <v>11.15709971192999</v>
      </c>
      <c r="W8" s="15">
        <v>37</v>
      </c>
      <c r="X8" s="26">
        <v>-2</v>
      </c>
    </row>
    <row r="9" spans="2:24" ht="14.25">
      <c r="B9" s="37">
        <v>63</v>
      </c>
      <c r="C9" s="38" t="s">
        <v>46</v>
      </c>
      <c r="D9" s="38" t="s">
        <v>20</v>
      </c>
      <c r="E9" s="39">
        <v>67</v>
      </c>
      <c r="F9" s="40">
        <v>0.023686122685185163</v>
      </c>
      <c r="G9" s="41">
        <v>11</v>
      </c>
      <c r="H9" s="37" t="s">
        <v>9</v>
      </c>
      <c r="I9" s="42" t="s">
        <v>47</v>
      </c>
      <c r="J9" s="43">
        <v>0.004985983796296223</v>
      </c>
      <c r="K9" s="44">
        <v>0.0024210879629629756</v>
      </c>
      <c r="L9" s="45">
        <v>0.0012105439814814878</v>
      </c>
      <c r="M9" s="37">
        <v>20</v>
      </c>
      <c r="N9" s="46">
        <v>0.0012680324074073601</v>
      </c>
      <c r="O9" s="44">
        <v>0.010911840277777807</v>
      </c>
      <c r="P9" s="47">
        <v>30.547856717823638</v>
      </c>
      <c r="Q9" s="37">
        <v>43</v>
      </c>
      <c r="R9" s="39">
        <v>31</v>
      </c>
      <c r="S9" s="48">
        <v>-11</v>
      </c>
      <c r="T9" s="46"/>
      <c r="U9" s="44">
        <v>0.00908516203703702</v>
      </c>
      <c r="V9" s="47">
        <v>9.172465278397079</v>
      </c>
      <c r="W9" s="37">
        <v>91</v>
      </c>
      <c r="X9" s="48">
        <v>-32</v>
      </c>
    </row>
    <row r="11" ht="14.25">
      <c r="B11" s="63" t="s">
        <v>48</v>
      </c>
    </row>
    <row r="12" ht="14.25">
      <c r="B12" s="63" t="s">
        <v>55</v>
      </c>
    </row>
    <row r="13" spans="2:24" ht="14.25">
      <c r="B13" s="1"/>
      <c r="C13" s="2"/>
      <c r="D13" s="2"/>
      <c r="E13" s="3"/>
      <c r="F13" s="118" t="s">
        <v>0</v>
      </c>
      <c r="G13" s="118"/>
      <c r="H13" s="118"/>
      <c r="I13" s="118"/>
      <c r="J13" s="4"/>
      <c r="K13" s="114" t="s">
        <v>1</v>
      </c>
      <c r="L13" s="115"/>
      <c r="M13" s="115"/>
      <c r="N13" s="5"/>
      <c r="O13" s="114" t="s">
        <v>2</v>
      </c>
      <c r="P13" s="115"/>
      <c r="Q13" s="115"/>
      <c r="R13" s="115"/>
      <c r="S13" s="115"/>
      <c r="T13" s="5"/>
      <c r="U13" s="114" t="s">
        <v>3</v>
      </c>
      <c r="V13" s="116"/>
      <c r="W13" s="116"/>
      <c r="X13" s="117"/>
    </row>
    <row r="14" spans="2:24" s="63" customFormat="1" ht="14.25">
      <c r="B14" s="27" t="s">
        <v>4</v>
      </c>
      <c r="C14" s="27" t="s">
        <v>5</v>
      </c>
      <c r="D14" s="27" t="s">
        <v>6</v>
      </c>
      <c r="E14" s="27" t="s">
        <v>7</v>
      </c>
      <c r="F14" s="29" t="s">
        <v>8</v>
      </c>
      <c r="G14" s="34" t="s">
        <v>4</v>
      </c>
      <c r="H14" s="31" t="s">
        <v>9</v>
      </c>
      <c r="I14" s="32" t="s">
        <v>10</v>
      </c>
      <c r="J14" s="33" t="s">
        <v>11</v>
      </c>
      <c r="K14" s="31" t="s">
        <v>8</v>
      </c>
      <c r="L14" s="34" t="s">
        <v>12</v>
      </c>
      <c r="M14" s="35" t="s">
        <v>4</v>
      </c>
      <c r="N14" s="31" t="s">
        <v>13</v>
      </c>
      <c r="O14" s="31" t="s">
        <v>8</v>
      </c>
      <c r="P14" s="36" t="s">
        <v>14</v>
      </c>
      <c r="Q14" s="35" t="s">
        <v>4</v>
      </c>
      <c r="R14" s="35" t="s">
        <v>15</v>
      </c>
      <c r="S14" s="27" t="s">
        <v>16</v>
      </c>
      <c r="T14" s="31" t="s">
        <v>17</v>
      </c>
      <c r="U14" s="31" t="s">
        <v>8</v>
      </c>
      <c r="V14" s="36" t="s">
        <v>14</v>
      </c>
      <c r="W14" s="35" t="s">
        <v>4</v>
      </c>
      <c r="X14" s="27" t="s">
        <v>18</v>
      </c>
    </row>
    <row r="15" spans="2:24" ht="14.25">
      <c r="B15" s="15">
        <v>25</v>
      </c>
      <c r="C15" s="16" t="s">
        <v>19</v>
      </c>
      <c r="D15" s="16" t="s">
        <v>20</v>
      </c>
      <c r="E15" s="17">
        <v>152</v>
      </c>
      <c r="F15" s="18">
        <v>0.08635752314814804</v>
      </c>
      <c r="G15" s="19">
        <v>16</v>
      </c>
      <c r="H15" s="15" t="s">
        <v>9</v>
      </c>
      <c r="I15" s="20" t="s">
        <v>21</v>
      </c>
      <c r="J15" s="21">
        <v>0.007835034722222134</v>
      </c>
      <c r="K15" s="22">
        <v>0.009721539351851827</v>
      </c>
      <c r="L15" s="23">
        <v>0.0006481026234567885</v>
      </c>
      <c r="M15" s="15">
        <v>27</v>
      </c>
      <c r="N15" s="24">
        <v>0.0008446643518518204</v>
      </c>
      <c r="O15" s="22">
        <v>0.04876018518518521</v>
      </c>
      <c r="P15" s="25">
        <v>37.598982168967524</v>
      </c>
      <c r="Q15" s="15">
        <v>29</v>
      </c>
      <c r="R15" s="17">
        <v>27</v>
      </c>
      <c r="S15" s="26">
        <v>0</v>
      </c>
      <c r="T15" s="24">
        <v>0.0007828935185185681</v>
      </c>
      <c r="U15" s="22">
        <v>0.026248240740740614</v>
      </c>
      <c r="V15" s="25">
        <v>15.874079744321566</v>
      </c>
      <c r="W15" s="15">
        <v>39</v>
      </c>
      <c r="X15" s="26">
        <v>2</v>
      </c>
    </row>
    <row r="16" spans="2:24" ht="14.25">
      <c r="B16" s="37">
        <v>28</v>
      </c>
      <c r="C16" s="38" t="s">
        <v>22</v>
      </c>
      <c r="D16" s="38" t="s">
        <v>20</v>
      </c>
      <c r="E16" s="39">
        <v>157</v>
      </c>
      <c r="F16" s="40">
        <v>0.0871328935185185</v>
      </c>
      <c r="G16" s="41">
        <v>11</v>
      </c>
      <c r="H16" s="37" t="s">
        <v>9</v>
      </c>
      <c r="I16" s="42" t="s">
        <v>23</v>
      </c>
      <c r="J16" s="43">
        <v>0.008610405092592588</v>
      </c>
      <c r="K16" s="44">
        <v>0.010115335648148038</v>
      </c>
      <c r="L16" s="45">
        <v>0.0006743557098765359</v>
      </c>
      <c r="M16" s="37">
        <v>47</v>
      </c>
      <c r="N16" s="46">
        <v>0.0011136342592592552</v>
      </c>
      <c r="O16" s="44">
        <v>0.050094259259259255</v>
      </c>
      <c r="P16" s="47">
        <v>36.59767327519602</v>
      </c>
      <c r="Q16" s="37">
        <v>51</v>
      </c>
      <c r="R16" s="39">
        <v>46</v>
      </c>
      <c r="S16" s="48">
        <v>1</v>
      </c>
      <c r="T16" s="46">
        <v>0.0009560069444445318</v>
      </c>
      <c r="U16" s="44">
        <v>0.024853657407407415</v>
      </c>
      <c r="V16" s="47">
        <v>16.764802855232197</v>
      </c>
      <c r="W16" s="37">
        <v>16</v>
      </c>
      <c r="X16" s="48">
        <v>18</v>
      </c>
    </row>
    <row r="17" spans="2:24" ht="14.25">
      <c r="B17" s="15">
        <v>36</v>
      </c>
      <c r="C17" s="16" t="s">
        <v>24</v>
      </c>
      <c r="D17" s="16" t="s">
        <v>20</v>
      </c>
      <c r="E17" s="17">
        <v>160</v>
      </c>
      <c r="F17" s="18">
        <v>0.08898942129629628</v>
      </c>
      <c r="G17" s="19">
        <v>23</v>
      </c>
      <c r="H17" s="15" t="s">
        <v>9</v>
      </c>
      <c r="I17" s="20" t="s">
        <v>21</v>
      </c>
      <c r="J17" s="21">
        <v>0.010466932870370371</v>
      </c>
      <c r="K17" s="22">
        <v>0.010589513888888846</v>
      </c>
      <c r="L17" s="23">
        <v>0.0007059675925925897</v>
      </c>
      <c r="M17" s="15">
        <v>95</v>
      </c>
      <c r="N17" s="24">
        <v>0.0011348611111111628</v>
      </c>
      <c r="O17" s="22">
        <v>0.04960640046296283</v>
      </c>
      <c r="P17" s="25">
        <v>36.95759652430613</v>
      </c>
      <c r="Q17" s="15">
        <v>39</v>
      </c>
      <c r="R17" s="17">
        <v>47</v>
      </c>
      <c r="S17" s="26">
        <v>48</v>
      </c>
      <c r="T17" s="24">
        <v>0.0008074884259259285</v>
      </c>
      <c r="U17" s="22">
        <v>0.02685115740740751</v>
      </c>
      <c r="V17" s="25">
        <v>15.517642697655914</v>
      </c>
      <c r="W17" s="15">
        <v>56</v>
      </c>
      <c r="X17" s="26">
        <v>11</v>
      </c>
    </row>
    <row r="18" spans="2:24" ht="14.25">
      <c r="B18" s="37">
        <v>45</v>
      </c>
      <c r="C18" s="38" t="s">
        <v>25</v>
      </c>
      <c r="D18" s="38" t="s">
        <v>20</v>
      </c>
      <c r="E18" s="39">
        <v>161</v>
      </c>
      <c r="F18" s="40">
        <v>0.08948134259259244</v>
      </c>
      <c r="G18" s="41">
        <v>32</v>
      </c>
      <c r="H18" s="37" t="s">
        <v>9</v>
      </c>
      <c r="I18" s="42" t="s">
        <v>21</v>
      </c>
      <c r="J18" s="43">
        <v>0.010958854166666532</v>
      </c>
      <c r="K18" s="44">
        <v>0.010352025462962877</v>
      </c>
      <c r="L18" s="45">
        <v>0.0006901350308641918</v>
      </c>
      <c r="M18" s="37">
        <v>65</v>
      </c>
      <c r="N18" s="46">
        <v>0.0016850115740741581</v>
      </c>
      <c r="O18" s="44">
        <v>0.04751157407407408</v>
      </c>
      <c r="P18" s="47">
        <v>38.587088915956144</v>
      </c>
      <c r="Q18" s="37">
        <v>14</v>
      </c>
      <c r="R18" s="39">
        <v>30</v>
      </c>
      <c r="S18" s="48">
        <v>35</v>
      </c>
      <c r="T18" s="46">
        <v>0.0007744212962962141</v>
      </c>
      <c r="U18" s="44">
        <v>0.02915831018518511</v>
      </c>
      <c r="V18" s="47">
        <v>14.289808429240479</v>
      </c>
      <c r="W18" s="37">
        <v>130</v>
      </c>
      <c r="X18" s="48">
        <v>-15</v>
      </c>
    </row>
    <row r="19" spans="2:24" ht="14.25">
      <c r="B19" s="15">
        <v>69</v>
      </c>
      <c r="C19" s="16" t="s">
        <v>26</v>
      </c>
      <c r="D19" s="16" t="s">
        <v>20</v>
      </c>
      <c r="E19" s="17">
        <v>164</v>
      </c>
      <c r="F19" s="18">
        <v>0.09122153935185173</v>
      </c>
      <c r="G19" s="19">
        <v>4</v>
      </c>
      <c r="H19" s="15" t="s">
        <v>9</v>
      </c>
      <c r="I19" s="20" t="s">
        <v>27</v>
      </c>
      <c r="J19" s="21">
        <v>0.012699050925925826</v>
      </c>
      <c r="K19" s="22">
        <v>0.00995932870370364</v>
      </c>
      <c r="L19" s="23">
        <v>0.000663955246913576</v>
      </c>
      <c r="M19" s="15">
        <v>37</v>
      </c>
      <c r="N19" s="24">
        <v>0.0011183680555555409</v>
      </c>
      <c r="O19" s="22">
        <v>0.05201759259259253</v>
      </c>
      <c r="P19" s="25">
        <v>35.244486373912</v>
      </c>
      <c r="Q19" s="15">
        <v>87</v>
      </c>
      <c r="R19" s="17">
        <v>71</v>
      </c>
      <c r="S19" s="26">
        <v>-34</v>
      </c>
      <c r="T19" s="24">
        <v>0.0010009259259259329</v>
      </c>
      <c r="U19" s="22">
        <v>0.027125324074074086</v>
      </c>
      <c r="V19" s="25">
        <v>15.36079958082084</v>
      </c>
      <c r="W19" s="15">
        <v>61</v>
      </c>
      <c r="X19" s="26">
        <v>2</v>
      </c>
    </row>
    <row r="20" spans="2:24" ht="14.25">
      <c r="B20" s="37">
        <v>82</v>
      </c>
      <c r="C20" s="38" t="s">
        <v>28</v>
      </c>
      <c r="D20" s="38" t="s">
        <v>20</v>
      </c>
      <c r="E20" s="39">
        <v>153</v>
      </c>
      <c r="F20" s="40">
        <v>0.09306314814814809</v>
      </c>
      <c r="G20" s="41">
        <v>49</v>
      </c>
      <c r="H20" s="37" t="s">
        <v>9</v>
      </c>
      <c r="I20" s="42" t="s">
        <v>21</v>
      </c>
      <c r="J20" s="43">
        <v>0.014540659722222182</v>
      </c>
      <c r="K20" s="44">
        <v>0.010133356481481393</v>
      </c>
      <c r="L20" s="45">
        <v>0.0006755570987654262</v>
      </c>
      <c r="M20" s="37">
        <v>50</v>
      </c>
      <c r="N20" s="46">
        <v>0.001593611111111115</v>
      </c>
      <c r="O20" s="44">
        <v>0.05239043981481484</v>
      </c>
      <c r="P20" s="47">
        <v>34.99366181718727</v>
      </c>
      <c r="Q20" s="37">
        <v>96</v>
      </c>
      <c r="R20" s="39">
        <v>86</v>
      </c>
      <c r="S20" s="48">
        <v>-36</v>
      </c>
      <c r="T20" s="46">
        <v>0.0013363310185185995</v>
      </c>
      <c r="U20" s="44">
        <v>0.027609409722222145</v>
      </c>
      <c r="V20" s="47">
        <v>15.09147319188435</v>
      </c>
      <c r="W20" s="37">
        <v>81</v>
      </c>
      <c r="X20" s="48">
        <v>4</v>
      </c>
    </row>
    <row r="21" spans="2:24" ht="14.25">
      <c r="B21" s="15">
        <v>85</v>
      </c>
      <c r="C21" s="16" t="s">
        <v>29</v>
      </c>
      <c r="D21" s="16" t="s">
        <v>20</v>
      </c>
      <c r="E21" s="17">
        <v>166</v>
      </c>
      <c r="F21" s="18">
        <v>0.09363291666666662</v>
      </c>
      <c r="G21" s="19">
        <v>27</v>
      </c>
      <c r="H21" s="15" t="s">
        <v>9</v>
      </c>
      <c r="I21" s="20" t="s">
        <v>23</v>
      </c>
      <c r="J21" s="21">
        <v>0.015110428240740714</v>
      </c>
      <c r="K21" s="22">
        <v>0.011243773148148062</v>
      </c>
      <c r="L21" s="23">
        <v>0.0007495848765432041</v>
      </c>
      <c r="M21" s="15">
        <v>169</v>
      </c>
      <c r="N21" s="24">
        <v>0.001430277777777822</v>
      </c>
      <c r="O21" s="22">
        <v>0.05260246527777779</v>
      </c>
      <c r="P21" s="25">
        <v>34.85261239472431</v>
      </c>
      <c r="Q21" s="15">
        <v>104</v>
      </c>
      <c r="R21" s="17">
        <v>104</v>
      </c>
      <c r="S21" s="26">
        <v>65</v>
      </c>
      <c r="T21" s="24">
        <v>0.0011013888888888879</v>
      </c>
      <c r="U21" s="22">
        <v>0.02725501157407406</v>
      </c>
      <c r="V21" s="25">
        <v>15.287708300333831</v>
      </c>
      <c r="W21" s="15">
        <v>65</v>
      </c>
      <c r="X21" s="26">
        <v>19</v>
      </c>
    </row>
    <row r="22" spans="2:24" ht="14.25">
      <c r="B22" s="37">
        <v>101</v>
      </c>
      <c r="C22" s="38" t="s">
        <v>30</v>
      </c>
      <c r="D22" s="38" t="s">
        <v>20</v>
      </c>
      <c r="E22" s="39">
        <v>156</v>
      </c>
      <c r="F22" s="40">
        <v>0.09468942129629632</v>
      </c>
      <c r="G22" s="41">
        <v>11</v>
      </c>
      <c r="H22" s="37" t="s">
        <v>9</v>
      </c>
      <c r="I22" s="42" t="s">
        <v>27</v>
      </c>
      <c r="J22" s="43">
        <v>0.01616693287037041</v>
      </c>
      <c r="K22" s="44">
        <v>0.010969189814814762</v>
      </c>
      <c r="L22" s="45">
        <v>0.0007312793209876508</v>
      </c>
      <c r="M22" s="37">
        <v>134</v>
      </c>
      <c r="N22" s="46">
        <v>0.0011253356481482069</v>
      </c>
      <c r="O22" s="44">
        <v>0.05223563657407393</v>
      </c>
      <c r="P22" s="47">
        <v>35.09736749802089</v>
      </c>
      <c r="Q22" s="37">
        <v>90</v>
      </c>
      <c r="R22" s="39">
        <v>91</v>
      </c>
      <c r="S22" s="48">
        <v>43</v>
      </c>
      <c r="T22" s="46">
        <v>0.0010698726851852136</v>
      </c>
      <c r="U22" s="44">
        <v>0.029289386574074205</v>
      </c>
      <c r="V22" s="47">
        <v>14.225858421885945</v>
      </c>
      <c r="W22" s="37">
        <v>136</v>
      </c>
      <c r="X22" s="48">
        <v>-10</v>
      </c>
    </row>
    <row r="23" spans="2:24" ht="14.25">
      <c r="B23" s="15">
        <v>111</v>
      </c>
      <c r="C23" s="16" t="s">
        <v>31</v>
      </c>
      <c r="D23" s="16" t="s">
        <v>20</v>
      </c>
      <c r="E23" s="17">
        <v>168</v>
      </c>
      <c r="F23" s="18">
        <v>0.09556471064814809</v>
      </c>
      <c r="G23" s="19">
        <v>64</v>
      </c>
      <c r="H23" s="15" t="s">
        <v>9</v>
      </c>
      <c r="I23" s="20" t="s">
        <v>21</v>
      </c>
      <c r="J23" s="21">
        <v>0.01704222222222218</v>
      </c>
      <c r="K23" s="22">
        <v>0.010891759259259226</v>
      </c>
      <c r="L23" s="23">
        <v>0.0007261172839506151</v>
      </c>
      <c r="M23" s="15">
        <v>130</v>
      </c>
      <c r="N23" s="24">
        <v>0.0012543981481480948</v>
      </c>
      <c r="O23" s="22">
        <v>0.05473521990740737</v>
      </c>
      <c r="P23" s="25">
        <v>33.49458239931592</v>
      </c>
      <c r="Q23" s="15">
        <v>144</v>
      </c>
      <c r="R23" s="17">
        <v>133</v>
      </c>
      <c r="S23" s="26">
        <v>-3</v>
      </c>
      <c r="T23" s="24">
        <v>0.001211446759259327</v>
      </c>
      <c r="U23" s="22">
        <v>0.027471886574074067</v>
      </c>
      <c r="V23" s="25">
        <v>15.167020493593835</v>
      </c>
      <c r="W23" s="15">
        <v>75</v>
      </c>
      <c r="X23" s="26">
        <v>22</v>
      </c>
    </row>
    <row r="24" spans="2:24" ht="14.25">
      <c r="B24" s="37">
        <v>116</v>
      </c>
      <c r="C24" s="38" t="s">
        <v>32</v>
      </c>
      <c r="D24" s="38" t="s">
        <v>20</v>
      </c>
      <c r="E24" s="39">
        <v>167</v>
      </c>
      <c r="F24" s="40">
        <v>0.09579241898148139</v>
      </c>
      <c r="G24" s="41">
        <v>67</v>
      </c>
      <c r="H24" s="37" t="s">
        <v>9</v>
      </c>
      <c r="I24" s="42" t="s">
        <v>21</v>
      </c>
      <c r="J24" s="43">
        <v>0.01726993055555548</v>
      </c>
      <c r="K24" s="44">
        <v>0.010415092592592545</v>
      </c>
      <c r="L24" s="45">
        <v>0.0006943395061728364</v>
      </c>
      <c r="M24" s="37">
        <v>71</v>
      </c>
      <c r="N24" s="46">
        <v>0.00160584490740745</v>
      </c>
      <c r="O24" s="44">
        <v>0.05278253472222216</v>
      </c>
      <c r="P24" s="47">
        <v>34.73371150100291</v>
      </c>
      <c r="Q24" s="37">
        <v>109</v>
      </c>
      <c r="R24" s="39">
        <v>97</v>
      </c>
      <c r="S24" s="48">
        <v>-26</v>
      </c>
      <c r="T24" s="46">
        <v>0.001548935185185174</v>
      </c>
      <c r="U24" s="44">
        <v>0.029440011574074054</v>
      </c>
      <c r="V24" s="47">
        <v>14.153074145989756</v>
      </c>
      <c r="W24" s="37">
        <v>140</v>
      </c>
      <c r="X24" s="48">
        <v>-19</v>
      </c>
    </row>
    <row r="25" spans="2:24" ht="14.25">
      <c r="B25" s="15">
        <v>117</v>
      </c>
      <c r="C25" s="16" t="s">
        <v>33</v>
      </c>
      <c r="D25" s="16" t="s">
        <v>20</v>
      </c>
      <c r="E25" s="17">
        <v>162</v>
      </c>
      <c r="F25" s="18">
        <v>0.09584645833333316</v>
      </c>
      <c r="G25" s="19">
        <v>34</v>
      </c>
      <c r="H25" s="15" t="s">
        <v>9</v>
      </c>
      <c r="I25" s="20" t="s">
        <v>23</v>
      </c>
      <c r="J25" s="21">
        <v>0.017323969907407255</v>
      </c>
      <c r="K25" s="22">
        <v>0.011614259259259185</v>
      </c>
      <c r="L25" s="23">
        <v>0.000774283950617279</v>
      </c>
      <c r="M25" s="15">
        <v>201</v>
      </c>
      <c r="N25" s="24">
        <v>0.0019817361111111875</v>
      </c>
      <c r="O25" s="22">
        <v>0.052328356481481375</v>
      </c>
      <c r="P25" s="25">
        <v>35.03517894704254</v>
      </c>
      <c r="Q25" s="15">
        <v>93</v>
      </c>
      <c r="R25" s="17">
        <v>118</v>
      </c>
      <c r="S25" s="26">
        <v>83</v>
      </c>
      <c r="T25" s="24">
        <v>0.001573564814814854</v>
      </c>
      <c r="U25" s="22">
        <v>0.02834854166666656</v>
      </c>
      <c r="V25" s="25">
        <v>14.6979929890574</v>
      </c>
      <c r="W25" s="15">
        <v>112</v>
      </c>
      <c r="X25" s="26">
        <v>1</v>
      </c>
    </row>
    <row r="26" spans="2:24" ht="14.25">
      <c r="B26" s="37">
        <v>160</v>
      </c>
      <c r="C26" s="38" t="s">
        <v>34</v>
      </c>
      <c r="D26" s="38" t="s">
        <v>20</v>
      </c>
      <c r="E26" s="39">
        <v>165</v>
      </c>
      <c r="F26" s="40">
        <v>0.10055096064814806</v>
      </c>
      <c r="G26" s="41">
        <v>91</v>
      </c>
      <c r="H26" s="37" t="s">
        <v>9</v>
      </c>
      <c r="I26" s="42" t="s">
        <v>21</v>
      </c>
      <c r="J26" s="43">
        <v>0.02202847222222215</v>
      </c>
      <c r="K26" s="44">
        <v>0.011246782407407396</v>
      </c>
      <c r="L26" s="45">
        <v>0.0007497854938271597</v>
      </c>
      <c r="M26" s="37">
        <v>170</v>
      </c>
      <c r="N26" s="46">
        <v>0.0014697800925925764</v>
      </c>
      <c r="O26" s="44">
        <v>0.05467877314814806</v>
      </c>
      <c r="P26" s="47">
        <v>33.52915999717209</v>
      </c>
      <c r="Q26" s="37">
        <v>142</v>
      </c>
      <c r="R26" s="39">
        <v>140</v>
      </c>
      <c r="S26" s="48">
        <v>30</v>
      </c>
      <c r="T26" s="46">
        <v>0.0015168865740741166</v>
      </c>
      <c r="U26" s="44">
        <v>0.031638738425925905</v>
      </c>
      <c r="V26" s="47">
        <v>13.169509512592803</v>
      </c>
      <c r="W26" s="37">
        <v>197</v>
      </c>
      <c r="X26" s="48">
        <v>-20</v>
      </c>
    </row>
    <row r="27" spans="2:24" ht="14.25">
      <c r="B27" s="15">
        <v>190</v>
      </c>
      <c r="C27" s="16" t="s">
        <v>35</v>
      </c>
      <c r="D27" s="16" t="s">
        <v>20</v>
      </c>
      <c r="E27" s="17">
        <v>158</v>
      </c>
      <c r="F27" s="18">
        <v>0.10356782407407394</v>
      </c>
      <c r="G27" s="19">
        <v>55</v>
      </c>
      <c r="H27" s="15" t="s">
        <v>9</v>
      </c>
      <c r="I27" s="20" t="s">
        <v>23</v>
      </c>
      <c r="J27" s="21">
        <v>0.025045335648148037</v>
      </c>
      <c r="K27" s="22">
        <v>0.011635798611111081</v>
      </c>
      <c r="L27" s="23">
        <v>0.0007757199074074054</v>
      </c>
      <c r="M27" s="15">
        <v>203</v>
      </c>
      <c r="N27" s="24">
        <v>0.0016490856481481408</v>
      </c>
      <c r="O27" s="22">
        <v>0.05733184027777771</v>
      </c>
      <c r="P27" s="25">
        <v>31.977576935445907</v>
      </c>
      <c r="Q27" s="15">
        <v>192</v>
      </c>
      <c r="R27" s="17">
        <v>188</v>
      </c>
      <c r="S27" s="26">
        <v>15</v>
      </c>
      <c r="T27" s="24">
        <v>0.001279386574074226</v>
      </c>
      <c r="U27" s="22">
        <v>0.031671712962962784</v>
      </c>
      <c r="V27" s="25">
        <v>13.155798271912884</v>
      </c>
      <c r="W27" s="15">
        <v>198</v>
      </c>
      <c r="X27" s="26">
        <v>-2</v>
      </c>
    </row>
    <row r="28" spans="2:24" ht="14.25">
      <c r="B28" s="37">
        <v>191</v>
      </c>
      <c r="C28" s="38" t="s">
        <v>36</v>
      </c>
      <c r="D28" s="38" t="s">
        <v>20</v>
      </c>
      <c r="E28" s="39">
        <v>154</v>
      </c>
      <c r="F28" s="40">
        <v>0.10366121527777772</v>
      </c>
      <c r="G28" s="41">
        <v>106</v>
      </c>
      <c r="H28" s="37" t="s">
        <v>9</v>
      </c>
      <c r="I28" s="42" t="s">
        <v>21</v>
      </c>
      <c r="J28" s="43">
        <v>0.02513872685185181</v>
      </c>
      <c r="K28" s="44">
        <v>0.011662650462962887</v>
      </c>
      <c r="L28" s="45">
        <v>0.0007775100308641924</v>
      </c>
      <c r="M28" s="37">
        <v>206</v>
      </c>
      <c r="N28" s="46">
        <v>0.0017500462962962704</v>
      </c>
      <c r="O28" s="44">
        <v>0.05671195601851853</v>
      </c>
      <c r="P28" s="47">
        <v>32.327104583285454</v>
      </c>
      <c r="Q28" s="37">
        <v>180</v>
      </c>
      <c r="R28" s="39">
        <v>177</v>
      </c>
      <c r="S28" s="48">
        <v>29</v>
      </c>
      <c r="T28" s="46">
        <v>0.0013745717592592577</v>
      </c>
      <c r="U28" s="44">
        <v>0.032161990740740776</v>
      </c>
      <c r="V28" s="47">
        <v>12.955251123148283</v>
      </c>
      <c r="W28" s="37">
        <v>215</v>
      </c>
      <c r="X28" s="48">
        <v>-14</v>
      </c>
    </row>
    <row r="29" spans="2:24" ht="14.25">
      <c r="B29" s="6">
        <v>219</v>
      </c>
      <c r="C29" s="2" t="s">
        <v>52</v>
      </c>
      <c r="D29" s="16" t="s">
        <v>20</v>
      </c>
      <c r="E29" s="1">
        <v>163</v>
      </c>
      <c r="F29" s="7">
        <v>0.10686747685185183</v>
      </c>
      <c r="G29" s="8">
        <v>120</v>
      </c>
      <c r="H29" s="6" t="s">
        <v>9</v>
      </c>
      <c r="I29" s="9" t="s">
        <v>21</v>
      </c>
      <c r="J29" s="10">
        <v>0.02834498842592592</v>
      </c>
      <c r="K29" s="11">
        <v>0.01392361111111111</v>
      </c>
      <c r="L29" s="12">
        <v>0.0009282407407407407</v>
      </c>
      <c r="M29" s="6">
        <v>299</v>
      </c>
      <c r="N29" s="13">
        <v>0.0017040509259259162</v>
      </c>
      <c r="O29" s="11">
        <v>0.05744509259259245</v>
      </c>
      <c r="P29" s="14">
        <v>31.914533523960962</v>
      </c>
      <c r="Q29" s="6">
        <v>195</v>
      </c>
      <c r="R29" s="1">
        <v>227</v>
      </c>
      <c r="S29" s="3">
        <v>72</v>
      </c>
      <c r="T29" s="13">
        <v>0.002120023148148298</v>
      </c>
      <c r="U29" s="11">
        <v>0.03167469907407405</v>
      </c>
      <c r="V29" s="14">
        <v>13.154558017812741</v>
      </c>
      <c r="W29" s="6">
        <v>199</v>
      </c>
      <c r="X29" s="3">
        <v>8</v>
      </c>
    </row>
    <row r="30" spans="2:24" ht="14.25">
      <c r="B30" s="37">
        <v>241</v>
      </c>
      <c r="C30" s="38" t="s">
        <v>37</v>
      </c>
      <c r="D30" s="38" t="s">
        <v>20</v>
      </c>
      <c r="E30" s="39">
        <v>155</v>
      </c>
      <c r="F30" s="40">
        <v>0.1098596643518519</v>
      </c>
      <c r="G30" s="41">
        <v>72</v>
      </c>
      <c r="H30" s="37" t="s">
        <v>9</v>
      </c>
      <c r="I30" s="42" t="s">
        <v>23</v>
      </c>
      <c r="J30" s="43">
        <v>0.031337175925926</v>
      </c>
      <c r="K30" s="44">
        <v>0.011409618055555515</v>
      </c>
      <c r="L30" s="45">
        <v>0.000760641203703701</v>
      </c>
      <c r="M30" s="37">
        <v>189</v>
      </c>
      <c r="N30" s="46">
        <v>0.0016013888888888328</v>
      </c>
      <c r="O30" s="44">
        <v>0.059183726851851914</v>
      </c>
      <c r="P30" s="47">
        <v>30.97698355364667</v>
      </c>
      <c r="Q30" s="37">
        <v>229</v>
      </c>
      <c r="R30" s="39">
        <v>219</v>
      </c>
      <c r="S30" s="48">
        <v>-30</v>
      </c>
      <c r="T30" s="46">
        <v>0.0018157986111111413</v>
      </c>
      <c r="U30" s="44">
        <v>0.0358491319444445</v>
      </c>
      <c r="V30" s="47">
        <v>11.622782591008791</v>
      </c>
      <c r="W30" s="37">
        <v>271</v>
      </c>
      <c r="X30" s="48">
        <v>-22</v>
      </c>
    </row>
    <row r="31" spans="2:24" ht="14.25">
      <c r="B31" s="15">
        <v>281</v>
      </c>
      <c r="C31" s="16" t="s">
        <v>38</v>
      </c>
      <c r="D31" s="16" t="s">
        <v>20</v>
      </c>
      <c r="E31" s="17">
        <v>169</v>
      </c>
      <c r="F31" s="18">
        <v>0.11983614583333324</v>
      </c>
      <c r="G31" s="19">
        <v>148</v>
      </c>
      <c r="H31" s="15" t="s">
        <v>9</v>
      </c>
      <c r="I31" s="20" t="s">
        <v>21</v>
      </c>
      <c r="J31" s="21">
        <v>0.041313657407407334</v>
      </c>
      <c r="K31" s="22">
        <v>0.014930555555555556</v>
      </c>
      <c r="L31" s="23">
        <v>0.0009953703703703704</v>
      </c>
      <c r="M31" s="15">
        <v>314</v>
      </c>
      <c r="N31" s="24">
        <v>0.0030890162037036113</v>
      </c>
      <c r="O31" s="22">
        <v>0.06199127314814823</v>
      </c>
      <c r="P31" s="25">
        <v>29.57405518921977</v>
      </c>
      <c r="Q31" s="15">
        <v>260</v>
      </c>
      <c r="R31" s="17">
        <v>287</v>
      </c>
      <c r="S31" s="26">
        <v>27</v>
      </c>
      <c r="T31" s="24">
        <v>0.0021576736111109662</v>
      </c>
      <c r="U31" s="22">
        <v>0.03766762731481488</v>
      </c>
      <c r="V31" s="25">
        <v>11.061664786695749</v>
      </c>
      <c r="W31" s="15">
        <v>284</v>
      </c>
      <c r="X31" s="26">
        <v>6</v>
      </c>
    </row>
    <row r="32" spans="2:24" ht="14.25">
      <c r="B32" s="37">
        <v>291</v>
      </c>
      <c r="C32" s="38" t="s">
        <v>53</v>
      </c>
      <c r="D32" s="38" t="s">
        <v>20</v>
      </c>
      <c r="E32" s="39">
        <v>151</v>
      </c>
      <c r="F32" s="40">
        <v>0.12208917824074073</v>
      </c>
      <c r="G32" s="41">
        <v>154</v>
      </c>
      <c r="H32" s="37" t="s">
        <v>9</v>
      </c>
      <c r="I32" s="42" t="s">
        <v>21</v>
      </c>
      <c r="J32" s="43">
        <v>0.04356668981481482</v>
      </c>
      <c r="K32" s="44">
        <v>0.011502685185185157</v>
      </c>
      <c r="L32" s="45">
        <v>0.0007668456790123438</v>
      </c>
      <c r="M32" s="37">
        <v>196</v>
      </c>
      <c r="N32" s="46">
        <v>0.0019154282407407575</v>
      </c>
      <c r="O32" s="44">
        <v>0.06655561342592597</v>
      </c>
      <c r="P32" s="47">
        <v>27.545885898471475</v>
      </c>
      <c r="Q32" s="37">
        <v>294</v>
      </c>
      <c r="R32" s="39">
        <v>286</v>
      </c>
      <c r="S32" s="48">
        <v>-90</v>
      </c>
      <c r="T32" s="46">
        <v>0.0016503124999999175</v>
      </c>
      <c r="U32" s="44">
        <v>0.04046513888888892</v>
      </c>
      <c r="V32" s="47">
        <v>10.296929112507671</v>
      </c>
      <c r="W32" s="37">
        <v>296</v>
      </c>
      <c r="X32" s="48">
        <v>-5</v>
      </c>
    </row>
    <row r="33" spans="2:24" ht="14.25">
      <c r="B33" s="15"/>
      <c r="C33" s="16"/>
      <c r="D33" s="16"/>
      <c r="E33" s="17"/>
      <c r="F33" s="18"/>
      <c r="G33" s="19"/>
      <c r="H33" s="15"/>
      <c r="I33" s="20"/>
      <c r="J33" s="21"/>
      <c r="K33" s="22"/>
      <c r="L33" s="23"/>
      <c r="M33" s="15"/>
      <c r="N33" s="24"/>
      <c r="O33" s="22"/>
      <c r="P33" s="25"/>
      <c r="Q33" s="15"/>
      <c r="R33" s="17"/>
      <c r="S33" s="26"/>
      <c r="T33" s="24"/>
      <c r="U33" s="22"/>
      <c r="V33" s="25"/>
      <c r="W33" s="15"/>
      <c r="X33" s="26"/>
    </row>
    <row r="34" ht="14.25">
      <c r="B34" s="63" t="s">
        <v>51</v>
      </c>
    </row>
    <row r="35" spans="2:24" s="62" customFormat="1" ht="14.25">
      <c r="B35" s="1"/>
      <c r="C35" s="2"/>
      <c r="D35" s="2"/>
      <c r="E35" s="3"/>
      <c r="F35" s="118" t="s">
        <v>0</v>
      </c>
      <c r="G35" s="118"/>
      <c r="H35" s="118"/>
      <c r="I35" s="118"/>
      <c r="J35" s="4"/>
      <c r="K35" s="114" t="s">
        <v>1</v>
      </c>
      <c r="L35" s="115"/>
      <c r="M35" s="115"/>
      <c r="N35" s="5"/>
      <c r="O35" s="114" t="s">
        <v>2</v>
      </c>
      <c r="P35" s="115"/>
      <c r="Q35" s="115"/>
      <c r="R35" s="115"/>
      <c r="S35" s="115"/>
      <c r="T35" s="5"/>
      <c r="U35" s="114" t="s">
        <v>3</v>
      </c>
      <c r="V35" s="116"/>
      <c r="W35" s="116"/>
      <c r="X35" s="117"/>
    </row>
    <row r="36" spans="2:24" ht="14.25">
      <c r="B36" s="27" t="s">
        <v>4</v>
      </c>
      <c r="C36" s="27" t="s">
        <v>5</v>
      </c>
      <c r="D36" s="27" t="s">
        <v>6</v>
      </c>
      <c r="E36" s="28" t="s">
        <v>7</v>
      </c>
      <c r="F36" s="29" t="s">
        <v>8</v>
      </c>
      <c r="G36" s="30" t="s">
        <v>4</v>
      </c>
      <c r="H36" s="31" t="s">
        <v>9</v>
      </c>
      <c r="I36" s="32" t="s">
        <v>10</v>
      </c>
      <c r="J36" s="33" t="s">
        <v>11</v>
      </c>
      <c r="K36" s="31" t="s">
        <v>8</v>
      </c>
      <c r="L36" s="34" t="s">
        <v>12</v>
      </c>
      <c r="M36" s="35" t="s">
        <v>4</v>
      </c>
      <c r="N36" s="31" t="s">
        <v>13</v>
      </c>
      <c r="O36" s="31" t="s">
        <v>8</v>
      </c>
      <c r="P36" s="36" t="s">
        <v>14</v>
      </c>
      <c r="Q36" s="35" t="s">
        <v>4</v>
      </c>
      <c r="R36" s="35" t="s">
        <v>15</v>
      </c>
      <c r="S36" s="27" t="s">
        <v>16</v>
      </c>
      <c r="T36" s="31" t="s">
        <v>17</v>
      </c>
      <c r="U36" s="31" t="s">
        <v>8</v>
      </c>
      <c r="V36" s="36" t="s">
        <v>14</v>
      </c>
      <c r="W36" s="35" t="s">
        <v>4</v>
      </c>
      <c r="X36" s="27" t="s">
        <v>18</v>
      </c>
    </row>
    <row r="37" spans="2:24" ht="39" customHeight="1">
      <c r="B37" s="49">
        <v>14</v>
      </c>
      <c r="C37" s="50" t="s">
        <v>50</v>
      </c>
      <c r="D37" s="51" t="s">
        <v>39</v>
      </c>
      <c r="E37" s="52">
        <v>355</v>
      </c>
      <c r="F37" s="53">
        <v>0.10531245370370364</v>
      </c>
      <c r="G37" s="54">
        <v>9</v>
      </c>
      <c r="H37" s="49" t="s">
        <v>9</v>
      </c>
      <c r="I37" s="55" t="s">
        <v>40</v>
      </c>
      <c r="J37" s="56">
        <v>0.0175643518518519</v>
      </c>
      <c r="K37" s="57">
        <v>0.013133368055555494</v>
      </c>
      <c r="L37" s="58">
        <v>0.0008755578703703663</v>
      </c>
      <c r="M37" s="49">
        <v>20</v>
      </c>
      <c r="N37" s="59">
        <v>0.0007537152777777889</v>
      </c>
      <c r="O37" s="57">
        <v>0.05695054398148147</v>
      </c>
      <c r="P37" s="60">
        <v>32.19167377803232</v>
      </c>
      <c r="Q37" s="49">
        <v>12</v>
      </c>
      <c r="R37" s="52">
        <v>12</v>
      </c>
      <c r="S37" s="61">
        <v>8</v>
      </c>
      <c r="T37" s="59">
        <v>0.0010992245370370357</v>
      </c>
      <c r="U37" s="57">
        <v>0.033375601851851844</v>
      </c>
      <c r="V37" s="60">
        <v>12.484169379661626</v>
      </c>
      <c r="W37" s="49">
        <v>18</v>
      </c>
      <c r="X37" s="61">
        <v>-2</v>
      </c>
    </row>
  </sheetData>
  <sheetProtection/>
  <mergeCells count="12">
    <mergeCell ref="F35:I35"/>
    <mergeCell ref="K35:M35"/>
    <mergeCell ref="O35:S35"/>
    <mergeCell ref="U35:X35"/>
    <mergeCell ref="F13:I13"/>
    <mergeCell ref="K13:M13"/>
    <mergeCell ref="O13:S13"/>
    <mergeCell ref="U13:X13"/>
    <mergeCell ref="F4:I4"/>
    <mergeCell ref="K4:M4"/>
    <mergeCell ref="O4:S4"/>
    <mergeCell ref="U4:X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421875" style="0" customWidth="1"/>
    <col min="2" max="2" width="4.140625" style="0" customWidth="1"/>
    <col min="3" max="3" width="27.28125" style="0" customWidth="1"/>
    <col min="4" max="4" width="21.00390625" style="0" customWidth="1"/>
    <col min="5" max="5" width="6.00390625" style="96" customWidth="1"/>
    <col min="6" max="6" width="8.421875" style="96" customWidth="1"/>
    <col min="7" max="7" width="4.421875" style="0" customWidth="1"/>
    <col min="8" max="8" width="1.28515625" style="0" bestFit="1" customWidth="1"/>
    <col min="9" max="9" width="4.57421875" style="0" customWidth="1"/>
    <col min="10" max="10" width="7.421875" style="0" customWidth="1"/>
    <col min="11" max="11" width="8.8515625" style="96" customWidth="1"/>
    <col min="12" max="12" width="6.7109375" style="0" customWidth="1"/>
    <col min="13" max="13" width="5.7109375" style="96" customWidth="1"/>
    <col min="14" max="14" width="5.8515625" style="0" customWidth="1"/>
    <col min="15" max="15" width="8.8515625" style="96" customWidth="1"/>
    <col min="16" max="16" width="7.28125" style="0" customWidth="1"/>
    <col min="17" max="17" width="5.421875" style="96" customWidth="1"/>
    <col min="18" max="18" width="3.7109375" style="0" customWidth="1"/>
    <col min="19" max="19" width="4.7109375" style="99" customWidth="1"/>
    <col min="20" max="20" width="8.140625" style="0" customWidth="1"/>
    <col min="21" max="21" width="8.8515625" style="96" customWidth="1"/>
    <col min="23" max="23" width="4.28125" style="96" customWidth="1"/>
    <col min="24" max="24" width="4.00390625" style="99" customWidth="1"/>
  </cols>
  <sheetData>
    <row r="1" ht="21">
      <c r="A1" s="64" t="s">
        <v>184</v>
      </c>
    </row>
    <row r="3" ht="14.25">
      <c r="B3" s="63" t="s">
        <v>58</v>
      </c>
    </row>
    <row r="4" ht="14.25">
      <c r="B4" s="63" t="s">
        <v>197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2:24" ht="14.25"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100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100" t="s">
        <v>18</v>
      </c>
    </row>
    <row r="7" spans="2:24" ht="14.25">
      <c r="B7" s="15">
        <v>1</v>
      </c>
      <c r="C7" s="112" t="s">
        <v>185</v>
      </c>
      <c r="D7" s="111" t="s">
        <v>186</v>
      </c>
      <c r="E7" s="17">
        <v>210</v>
      </c>
      <c r="F7" s="66">
        <v>0.08719907407407407</v>
      </c>
      <c r="G7" s="19">
        <v>1</v>
      </c>
      <c r="H7" s="15" t="s">
        <v>9</v>
      </c>
      <c r="I7" s="20" t="s">
        <v>77</v>
      </c>
      <c r="J7" s="70"/>
      <c r="K7" s="66">
        <v>0.016666666666666666</v>
      </c>
      <c r="L7" s="68">
        <f aca="true" t="shared" si="0" ref="L7:L18">1.5/(HOUR(K7)+MINUTE(K7)/60+SECOND(K7)/3600)</f>
        <v>3.75</v>
      </c>
      <c r="M7" s="15">
        <v>1</v>
      </c>
      <c r="N7" s="70"/>
      <c r="O7" s="66">
        <v>0.045196759259259256</v>
      </c>
      <c r="P7" s="68">
        <f aca="true" t="shared" si="1" ref="P7:P18">40/(HOUR(O7)+MINUTE(O7)/60+SECOND(O7)/3600)</f>
        <v>36.87580025608195</v>
      </c>
      <c r="Q7" s="15">
        <v>1</v>
      </c>
      <c r="R7" s="17"/>
      <c r="S7" s="101"/>
      <c r="T7" s="70">
        <v>0.0006944444444444445</v>
      </c>
      <c r="U7" s="66">
        <v>0.024641203703703703</v>
      </c>
      <c r="V7" s="68">
        <f aca="true" t="shared" si="2" ref="V7:V18">10/(HOUR(U7)+MINUTE(U7)/60+SECOND(U7)/3600)</f>
        <v>16.909347111319867</v>
      </c>
      <c r="W7" s="15">
        <v>3</v>
      </c>
      <c r="X7" s="101"/>
    </row>
    <row r="8" spans="2:24" ht="14.25">
      <c r="B8" s="37">
        <v>22</v>
      </c>
      <c r="C8" s="92" t="s">
        <v>187</v>
      </c>
      <c r="D8" s="38" t="s">
        <v>20</v>
      </c>
      <c r="E8" s="39">
        <v>194</v>
      </c>
      <c r="F8" s="67">
        <v>0.09605324074074073</v>
      </c>
      <c r="G8" s="41">
        <v>9</v>
      </c>
      <c r="H8" s="37" t="s">
        <v>9</v>
      </c>
      <c r="I8" s="42" t="s">
        <v>80</v>
      </c>
      <c r="J8" s="65">
        <f aca="true" t="shared" si="3" ref="J8:J18">F8-F$7</f>
        <v>0.008854166666666663</v>
      </c>
      <c r="K8" s="67">
        <v>0.018217592592592594</v>
      </c>
      <c r="L8" s="69">
        <f t="shared" si="0"/>
        <v>3.4307496823379924</v>
      </c>
      <c r="M8" s="37">
        <v>11</v>
      </c>
      <c r="N8" s="65"/>
      <c r="O8" s="67">
        <v>0.048749999999999995</v>
      </c>
      <c r="P8" s="69">
        <f t="shared" si="1"/>
        <v>34.18803418803418</v>
      </c>
      <c r="Q8" s="37">
        <v>31</v>
      </c>
      <c r="R8" s="39"/>
      <c r="S8" s="102">
        <v>-1</v>
      </c>
      <c r="T8" s="93">
        <v>0.0008680555555555555</v>
      </c>
      <c r="U8" s="67">
        <v>0.02821759259259259</v>
      </c>
      <c r="V8" s="69">
        <f t="shared" si="2"/>
        <v>14.766201804758</v>
      </c>
      <c r="W8" s="37">
        <v>45</v>
      </c>
      <c r="X8" s="102">
        <v>-10</v>
      </c>
    </row>
    <row r="9" spans="2:24" ht="14.25">
      <c r="B9" s="108">
        <v>53</v>
      </c>
      <c r="C9" s="94" t="s">
        <v>188</v>
      </c>
      <c r="D9" s="16" t="s">
        <v>20</v>
      </c>
      <c r="E9" s="97">
        <v>240</v>
      </c>
      <c r="F9" s="105">
        <v>0.100625</v>
      </c>
      <c r="G9" s="94">
        <v>20</v>
      </c>
      <c r="H9" s="15" t="s">
        <v>9</v>
      </c>
      <c r="I9" s="94" t="s">
        <v>80</v>
      </c>
      <c r="J9" s="70">
        <f t="shared" si="3"/>
        <v>0.013425925925925938</v>
      </c>
      <c r="K9" s="105">
        <v>0.023634259259259258</v>
      </c>
      <c r="L9" s="68">
        <f t="shared" si="0"/>
        <v>2.6444662095984333</v>
      </c>
      <c r="M9" s="108">
        <v>168</v>
      </c>
      <c r="N9" s="94"/>
      <c r="O9" s="105">
        <v>0.04954861111111111</v>
      </c>
      <c r="P9" s="68">
        <f t="shared" si="1"/>
        <v>33.63700070077085</v>
      </c>
      <c r="Q9" s="108">
        <v>54</v>
      </c>
      <c r="R9" s="94"/>
      <c r="S9" s="103">
        <v>77</v>
      </c>
      <c r="T9" s="95">
        <v>0.0012962962962962963</v>
      </c>
      <c r="U9" s="105">
        <v>0.02614583333333333</v>
      </c>
      <c r="V9" s="68">
        <f t="shared" si="2"/>
        <v>15.93625498007968</v>
      </c>
      <c r="W9" s="108">
        <v>14</v>
      </c>
      <c r="X9" s="103">
        <v>38</v>
      </c>
    </row>
    <row r="10" spans="2:24" ht="14.25">
      <c r="B10" s="109">
        <v>72</v>
      </c>
      <c r="C10" s="92" t="s">
        <v>189</v>
      </c>
      <c r="D10" s="38" t="s">
        <v>20</v>
      </c>
      <c r="E10" s="98">
        <v>139</v>
      </c>
      <c r="F10" s="106">
        <v>0.10230324074074075</v>
      </c>
      <c r="G10" s="92">
        <v>28</v>
      </c>
      <c r="H10" s="37" t="s">
        <v>9</v>
      </c>
      <c r="I10" s="92" t="s">
        <v>80</v>
      </c>
      <c r="J10" s="65">
        <f t="shared" si="3"/>
        <v>0.015104166666666682</v>
      </c>
      <c r="K10" s="106">
        <v>0.02090277777777778</v>
      </c>
      <c r="L10" s="69">
        <f t="shared" si="0"/>
        <v>2.9900332225913617</v>
      </c>
      <c r="M10" s="109">
        <v>74</v>
      </c>
      <c r="N10" s="92"/>
      <c r="O10" s="106">
        <v>0.05112268518518518</v>
      </c>
      <c r="P10" s="69">
        <f t="shared" si="1"/>
        <v>32.60131310844464</v>
      </c>
      <c r="Q10" s="109">
        <v>86</v>
      </c>
      <c r="R10" s="92"/>
      <c r="S10" s="104">
        <v>-4</v>
      </c>
      <c r="T10" s="93">
        <v>0.0008101851851851852</v>
      </c>
      <c r="U10" s="106">
        <v>0.02946759259259259</v>
      </c>
      <c r="V10" s="69">
        <f t="shared" si="2"/>
        <v>14.139827179890023</v>
      </c>
      <c r="W10" s="109">
        <v>75</v>
      </c>
      <c r="X10" s="104">
        <v>6</v>
      </c>
    </row>
    <row r="11" spans="2:24" ht="14.25">
      <c r="B11" s="108">
        <v>87</v>
      </c>
      <c r="C11" s="94" t="s">
        <v>190</v>
      </c>
      <c r="D11" s="16" t="s">
        <v>20</v>
      </c>
      <c r="E11" s="97">
        <v>9</v>
      </c>
      <c r="F11" s="105">
        <v>0.10395833333333333</v>
      </c>
      <c r="G11" s="94">
        <v>47</v>
      </c>
      <c r="H11" s="15" t="s">
        <v>9</v>
      </c>
      <c r="I11" s="94" t="s">
        <v>77</v>
      </c>
      <c r="J11" s="70">
        <f t="shared" si="3"/>
        <v>0.016759259259259265</v>
      </c>
      <c r="K11" s="105">
        <v>0.022407407407407407</v>
      </c>
      <c r="L11" s="68">
        <f t="shared" si="0"/>
        <v>2.789256198347107</v>
      </c>
      <c r="M11" s="108">
        <v>118</v>
      </c>
      <c r="N11" s="94"/>
      <c r="O11" s="105">
        <v>0.05078703703703704</v>
      </c>
      <c r="P11" s="68">
        <f t="shared" si="1"/>
        <v>32.81677301731996</v>
      </c>
      <c r="Q11" s="108">
        <v>81</v>
      </c>
      <c r="R11" s="94"/>
      <c r="S11" s="103">
        <v>26</v>
      </c>
      <c r="T11" s="95">
        <v>0.0013194444444444445</v>
      </c>
      <c r="U11" s="105">
        <v>0.029444444444444443</v>
      </c>
      <c r="V11" s="68">
        <f t="shared" si="2"/>
        <v>14.150943396226415</v>
      </c>
      <c r="W11" s="108">
        <v>72</v>
      </c>
      <c r="X11" s="103">
        <v>5</v>
      </c>
    </row>
    <row r="12" spans="2:24" ht="14.25">
      <c r="B12" s="109">
        <v>114</v>
      </c>
      <c r="C12" s="92" t="s">
        <v>191</v>
      </c>
      <c r="D12" s="38" t="s">
        <v>20</v>
      </c>
      <c r="E12" s="98">
        <v>181</v>
      </c>
      <c r="F12" s="106">
        <v>0.10795138888888889</v>
      </c>
      <c r="G12" s="92">
        <v>63</v>
      </c>
      <c r="H12" s="37" t="s">
        <v>9</v>
      </c>
      <c r="I12" s="92" t="s">
        <v>77</v>
      </c>
      <c r="J12" s="65">
        <f t="shared" si="3"/>
        <v>0.02075231481481482</v>
      </c>
      <c r="K12" s="106">
        <v>0.022939814814814816</v>
      </c>
      <c r="L12" s="69">
        <f t="shared" si="0"/>
        <v>2.72452068617558</v>
      </c>
      <c r="M12" s="109">
        <v>135</v>
      </c>
      <c r="N12" s="92"/>
      <c r="O12" s="106">
        <v>0.05174768518518519</v>
      </c>
      <c r="P12" s="69">
        <f t="shared" si="1"/>
        <v>32.207559830015654</v>
      </c>
      <c r="Q12" s="109">
        <v>98</v>
      </c>
      <c r="R12" s="92"/>
      <c r="S12" s="104">
        <v>28</v>
      </c>
      <c r="T12" s="93">
        <v>0.0012847222222222223</v>
      </c>
      <c r="U12" s="106">
        <v>0.03197916666666666</v>
      </c>
      <c r="V12" s="69">
        <f t="shared" si="2"/>
        <v>13.02931596091205</v>
      </c>
      <c r="W12" s="109">
        <v>140</v>
      </c>
      <c r="X12" s="104">
        <v>-7</v>
      </c>
    </row>
    <row r="13" spans="2:24" ht="14.25">
      <c r="B13" s="108">
        <v>115</v>
      </c>
      <c r="C13" s="94" t="s">
        <v>198</v>
      </c>
      <c r="D13" s="16" t="s">
        <v>20</v>
      </c>
      <c r="E13" s="97">
        <v>294</v>
      </c>
      <c r="F13" s="105">
        <v>0.10835648148148147</v>
      </c>
      <c r="G13" s="94">
        <v>64</v>
      </c>
      <c r="H13" s="15" t="s">
        <v>9</v>
      </c>
      <c r="I13" s="94" t="s">
        <v>77</v>
      </c>
      <c r="J13" s="70">
        <f t="shared" si="3"/>
        <v>0.021157407407407403</v>
      </c>
      <c r="K13" s="105">
        <v>0.02342592592592593</v>
      </c>
      <c r="L13" s="68">
        <f t="shared" si="0"/>
        <v>2.66798418972332</v>
      </c>
      <c r="M13" s="108">
        <v>159</v>
      </c>
      <c r="N13" s="94"/>
      <c r="O13" s="105">
        <v>0.05123842592592592</v>
      </c>
      <c r="P13" s="68">
        <f t="shared" si="1"/>
        <v>32.527671109103224</v>
      </c>
      <c r="Q13" s="108">
        <v>88</v>
      </c>
      <c r="R13" s="94"/>
      <c r="S13" s="103">
        <v>53</v>
      </c>
      <c r="T13" s="95">
        <v>0.001238425925925926</v>
      </c>
      <c r="U13" s="105">
        <v>0.0324537037037037</v>
      </c>
      <c r="V13" s="68">
        <f t="shared" si="2"/>
        <v>12.838801711840228</v>
      </c>
      <c r="W13" s="108">
        <v>149</v>
      </c>
      <c r="X13" s="103">
        <v>-9</v>
      </c>
    </row>
    <row r="14" spans="2:24" ht="14.25">
      <c r="B14" s="109">
        <v>150</v>
      </c>
      <c r="C14" s="92" t="s">
        <v>192</v>
      </c>
      <c r="D14" s="38" t="s">
        <v>20</v>
      </c>
      <c r="E14" s="98">
        <v>71</v>
      </c>
      <c r="F14" s="106">
        <v>0.11278935185185185</v>
      </c>
      <c r="G14" s="92">
        <v>78</v>
      </c>
      <c r="H14" s="37" t="s">
        <v>9</v>
      </c>
      <c r="I14" s="92" t="s">
        <v>77</v>
      </c>
      <c r="J14" s="65">
        <f t="shared" si="3"/>
        <v>0.02559027777777778</v>
      </c>
      <c r="K14" s="106">
        <v>0.026331018518518517</v>
      </c>
      <c r="L14" s="69">
        <f t="shared" si="0"/>
        <v>2.3736263736263736</v>
      </c>
      <c r="M14" s="109">
        <v>227</v>
      </c>
      <c r="N14" s="92"/>
      <c r="O14" s="106">
        <v>0.052905092592592594</v>
      </c>
      <c r="P14" s="69">
        <f t="shared" si="1"/>
        <v>31.502953401881427</v>
      </c>
      <c r="Q14" s="109">
        <v>124</v>
      </c>
      <c r="R14" s="92"/>
      <c r="S14" s="104">
        <v>68</v>
      </c>
      <c r="T14" s="93">
        <v>0.0015046296296296296</v>
      </c>
      <c r="U14" s="106">
        <v>0.03204861111111111</v>
      </c>
      <c r="V14" s="69">
        <f t="shared" si="2"/>
        <v>13.001083423618635</v>
      </c>
      <c r="W14" s="109">
        <v>141</v>
      </c>
      <c r="X14" s="104">
        <v>9</v>
      </c>
    </row>
    <row r="15" spans="2:24" ht="14.25">
      <c r="B15" s="108">
        <v>160</v>
      </c>
      <c r="C15" s="94" t="s">
        <v>193</v>
      </c>
      <c r="D15" s="16" t="s">
        <v>20</v>
      </c>
      <c r="E15" s="97">
        <v>183</v>
      </c>
      <c r="F15" s="105">
        <v>0.11364583333333333</v>
      </c>
      <c r="G15" s="94">
        <v>71</v>
      </c>
      <c r="H15" s="15" t="s">
        <v>9</v>
      </c>
      <c r="I15" s="94" t="s">
        <v>80</v>
      </c>
      <c r="J15" s="70">
        <f t="shared" si="3"/>
        <v>0.026446759259259267</v>
      </c>
      <c r="K15" s="105">
        <v>0.022708333333333334</v>
      </c>
      <c r="L15" s="68">
        <f t="shared" si="0"/>
        <v>2.7522935779816513</v>
      </c>
      <c r="M15" s="108">
        <v>128</v>
      </c>
      <c r="N15" s="94"/>
      <c r="O15" s="105">
        <v>0.05608796296296296</v>
      </c>
      <c r="P15" s="68">
        <f t="shared" si="1"/>
        <v>29.71522905489063</v>
      </c>
      <c r="Q15" s="108">
        <v>169</v>
      </c>
      <c r="R15" s="94"/>
      <c r="S15" s="103">
        <v>-26</v>
      </c>
      <c r="T15" s="95">
        <v>0.0013194444444444445</v>
      </c>
      <c r="U15" s="105">
        <v>0.03353009259259259</v>
      </c>
      <c r="V15" s="68">
        <f t="shared" si="2"/>
        <v>12.426648256817398</v>
      </c>
      <c r="W15" s="108">
        <v>181</v>
      </c>
      <c r="X15" s="103">
        <v>-6</v>
      </c>
    </row>
    <row r="16" spans="2:24" ht="14.25">
      <c r="B16" s="109">
        <v>207</v>
      </c>
      <c r="C16" s="92" t="s">
        <v>194</v>
      </c>
      <c r="D16" s="38" t="s">
        <v>20</v>
      </c>
      <c r="E16" s="98">
        <v>244</v>
      </c>
      <c r="F16" s="106">
        <v>0.1217476851851852</v>
      </c>
      <c r="G16" s="92">
        <v>94</v>
      </c>
      <c r="H16" s="37" t="s">
        <v>9</v>
      </c>
      <c r="I16" s="92" t="s">
        <v>80</v>
      </c>
      <c r="J16" s="65">
        <f t="shared" si="3"/>
        <v>0.03454861111111113</v>
      </c>
      <c r="K16" s="106">
        <v>0.02332175925925926</v>
      </c>
      <c r="L16" s="69">
        <f t="shared" si="0"/>
        <v>2.6799007444168734</v>
      </c>
      <c r="M16" s="109">
        <v>150</v>
      </c>
      <c r="N16" s="92"/>
      <c r="O16" s="106">
        <v>0.05993055555555556</v>
      </c>
      <c r="P16" s="69">
        <f t="shared" si="1"/>
        <v>27.809965237543455</v>
      </c>
      <c r="Q16" s="109">
        <v>206</v>
      </c>
      <c r="R16" s="92"/>
      <c r="S16" s="104">
        <v>-51</v>
      </c>
      <c r="T16" s="93">
        <v>0.0012962962962962963</v>
      </c>
      <c r="U16" s="106">
        <v>0.03719907407407407</v>
      </c>
      <c r="V16" s="69">
        <f t="shared" si="2"/>
        <v>11.20099564405725</v>
      </c>
      <c r="W16" s="109">
        <v>238</v>
      </c>
      <c r="X16" s="104">
        <v>-6</v>
      </c>
    </row>
    <row r="17" spans="2:24" ht="14.25">
      <c r="B17" s="108">
        <v>219</v>
      </c>
      <c r="C17" s="94" t="s">
        <v>195</v>
      </c>
      <c r="D17" s="16" t="s">
        <v>20</v>
      </c>
      <c r="E17" s="97">
        <v>180</v>
      </c>
      <c r="F17" s="105">
        <v>0.12356481481481481</v>
      </c>
      <c r="G17" s="94">
        <v>99</v>
      </c>
      <c r="H17" s="15" t="s">
        <v>9</v>
      </c>
      <c r="I17" s="94" t="s">
        <v>80</v>
      </c>
      <c r="J17" s="70">
        <f t="shared" si="3"/>
        <v>0.03636574074074074</v>
      </c>
      <c r="K17" s="105">
        <v>0.024201388888888887</v>
      </c>
      <c r="L17" s="68">
        <f t="shared" si="0"/>
        <v>2.582496413199426</v>
      </c>
      <c r="M17" s="108">
        <v>180</v>
      </c>
      <c r="N17" s="94"/>
      <c r="O17" s="105">
        <v>0.061377314814814815</v>
      </c>
      <c r="P17" s="68">
        <f t="shared" si="1"/>
        <v>27.154440882519324</v>
      </c>
      <c r="Q17" s="108">
        <v>223</v>
      </c>
      <c r="R17" s="94"/>
      <c r="S17" s="103">
        <v>-36</v>
      </c>
      <c r="T17" s="95">
        <v>0.0014467592592592592</v>
      </c>
      <c r="U17" s="105">
        <v>0.03653935185185185</v>
      </c>
      <c r="V17" s="68">
        <f t="shared" si="2"/>
        <v>11.403230915426036</v>
      </c>
      <c r="W17" s="108">
        <v>235</v>
      </c>
      <c r="X17" s="103">
        <v>-3</v>
      </c>
    </row>
    <row r="18" spans="2:24" ht="14.25">
      <c r="B18" s="109">
        <v>236</v>
      </c>
      <c r="C18" s="92" t="s">
        <v>196</v>
      </c>
      <c r="D18" s="38" t="s">
        <v>20</v>
      </c>
      <c r="E18" s="98">
        <v>233</v>
      </c>
      <c r="F18" s="107">
        <v>0.12878472222222223</v>
      </c>
      <c r="G18" s="92">
        <v>9</v>
      </c>
      <c r="H18" s="37" t="s">
        <v>9</v>
      </c>
      <c r="I18" s="92" t="s">
        <v>77</v>
      </c>
      <c r="J18" s="65">
        <f t="shared" si="3"/>
        <v>0.04158564814814816</v>
      </c>
      <c r="K18" s="106">
        <v>0.022372685185185186</v>
      </c>
      <c r="L18" s="69">
        <f t="shared" si="0"/>
        <v>2.793585100879462</v>
      </c>
      <c r="M18" s="109">
        <v>115</v>
      </c>
      <c r="N18" s="92"/>
      <c r="O18" s="106">
        <v>0.06723379629629629</v>
      </c>
      <c r="P18" s="69">
        <f t="shared" si="1"/>
        <v>24.789120330521605</v>
      </c>
      <c r="Q18" s="109">
        <v>255</v>
      </c>
      <c r="R18" s="92"/>
      <c r="S18" s="104">
        <v>-125</v>
      </c>
      <c r="T18" s="93">
        <v>0.0011689814814814816</v>
      </c>
      <c r="U18" s="106">
        <v>0.03800925925925926</v>
      </c>
      <c r="V18" s="69">
        <f t="shared" si="2"/>
        <v>10.962241169305724</v>
      </c>
      <c r="W18" s="109">
        <v>245</v>
      </c>
      <c r="X18" s="104">
        <v>4</v>
      </c>
    </row>
    <row r="19" spans="8:15" ht="14.25">
      <c r="H19" s="6"/>
      <c r="O19" s="110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19.421875" style="0" customWidth="1"/>
    <col min="4" max="4" width="20.00390625" style="0" customWidth="1"/>
    <col min="5" max="5" width="5.421875" style="0" customWidth="1"/>
    <col min="6" max="6" width="8.57421875" style="0" customWidth="1"/>
    <col min="7" max="7" width="4.8515625" style="0" customWidth="1"/>
    <col min="8" max="8" width="1.28515625" style="0" bestFit="1" customWidth="1"/>
    <col min="9" max="9" width="4.57421875" style="0" customWidth="1"/>
    <col min="10" max="10" width="7.7109375" style="0" customWidth="1"/>
    <col min="11" max="11" width="8.421875" style="0" customWidth="1"/>
    <col min="12" max="12" width="6.28125" style="0" customWidth="1"/>
    <col min="13" max="13" width="5.28125" style="0" customWidth="1"/>
    <col min="14" max="14" width="7.140625" style="0" customWidth="1"/>
    <col min="15" max="15" width="8.140625" style="0" customWidth="1"/>
    <col min="16" max="16" width="6.8515625" style="0" customWidth="1"/>
    <col min="17" max="17" width="5.8515625" style="0" customWidth="1"/>
    <col min="18" max="18" width="5.28125" style="0" customWidth="1"/>
    <col min="19" max="19" width="4.7109375" style="0" customWidth="1"/>
    <col min="20" max="20" width="7.7109375" style="0" customWidth="1"/>
    <col min="21" max="21" width="8.00390625" style="0" customWidth="1"/>
    <col min="22" max="22" width="6.57421875" style="0" customWidth="1"/>
    <col min="23" max="24" width="5.421875" style="0" customWidth="1"/>
  </cols>
  <sheetData>
    <row r="1" ht="21">
      <c r="A1" s="64" t="s">
        <v>199</v>
      </c>
    </row>
    <row r="3" ht="14.25">
      <c r="B3" s="63" t="s">
        <v>200</v>
      </c>
    </row>
    <row r="4" ht="14.25">
      <c r="B4" s="63" t="s">
        <v>201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2:24" s="96" customFormat="1" ht="14.25"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5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12" t="s">
        <v>175</v>
      </c>
      <c r="D7" s="111" t="s">
        <v>202</v>
      </c>
      <c r="E7" s="17">
        <v>271</v>
      </c>
      <c r="F7" s="66">
        <v>0.08248842592592592</v>
      </c>
      <c r="G7" s="19">
        <v>1</v>
      </c>
      <c r="H7" s="15" t="s">
        <v>9</v>
      </c>
      <c r="I7" s="20" t="s">
        <v>77</v>
      </c>
      <c r="J7" s="70"/>
      <c r="K7" s="66">
        <v>0.01480324074074074</v>
      </c>
      <c r="L7" s="68">
        <f>1.5/(HOUR(K7)+MINUTE(K7)/60+SECOND(K7)/3600)</f>
        <v>4.222048475371384</v>
      </c>
      <c r="M7" s="15"/>
      <c r="N7" s="70">
        <v>0.0009953703703703704</v>
      </c>
      <c r="O7" s="66">
        <v>0.04128472222222222</v>
      </c>
      <c r="P7" s="68">
        <f>42/(HOUR(O7)+MINUTE(O7)/60+SECOND(O7)/3600)</f>
        <v>42.388561816652654</v>
      </c>
      <c r="Q7" s="15"/>
      <c r="R7" s="17"/>
      <c r="S7" s="101"/>
      <c r="T7" s="70"/>
      <c r="U7" s="66">
        <v>0.02542824074074074</v>
      </c>
      <c r="V7" s="68">
        <f>10/(HOUR(U7)+MINUTE(U7)/60+SECOND(U7)/3600)</f>
        <v>16.385980883022302</v>
      </c>
      <c r="W7" s="15"/>
      <c r="X7" s="101"/>
    </row>
    <row r="8" spans="2:24" ht="14.25">
      <c r="B8" s="37">
        <v>21</v>
      </c>
      <c r="C8" s="92" t="s">
        <v>203</v>
      </c>
      <c r="D8" s="38" t="s">
        <v>20</v>
      </c>
      <c r="E8" s="39">
        <v>76</v>
      </c>
      <c r="F8" s="67">
        <v>0.09217592592592593</v>
      </c>
      <c r="G8" s="41">
        <v>17</v>
      </c>
      <c r="H8" s="37" t="s">
        <v>9</v>
      </c>
      <c r="I8" s="42" t="s">
        <v>77</v>
      </c>
      <c r="J8" s="65">
        <f>F8-F$7</f>
        <v>0.009687500000000002</v>
      </c>
      <c r="K8" s="67">
        <v>0.017916666666666668</v>
      </c>
      <c r="L8" s="69">
        <f>1.5/(HOUR(K8)+MINUTE(K8)/60+SECOND(K8)/3600)</f>
        <v>3.488372093023256</v>
      </c>
      <c r="M8" s="37"/>
      <c r="N8" s="65">
        <v>0.0011342592592592591</v>
      </c>
      <c r="O8" s="67">
        <v>0.04449074074074074</v>
      </c>
      <c r="P8" s="69">
        <f>42/(HOUR(O8)+MINUTE(O8)/60+SECOND(O8)/3600)</f>
        <v>39.334027055150884</v>
      </c>
      <c r="Q8" s="37"/>
      <c r="R8" s="39"/>
      <c r="S8" s="102"/>
      <c r="T8" s="93"/>
      <c r="U8" s="67">
        <v>0.028657407407407406</v>
      </c>
      <c r="V8" s="69">
        <f>10/(HOUR(U8)+MINUTE(U8)/60+SECOND(U8)/3600)</f>
        <v>14.539579967689821</v>
      </c>
      <c r="W8" s="37"/>
      <c r="X8" s="102"/>
    </row>
    <row r="9" spans="2:24" ht="14.25">
      <c r="B9" s="108">
        <v>53</v>
      </c>
      <c r="C9" s="94" t="s">
        <v>146</v>
      </c>
      <c r="D9" s="16" t="s">
        <v>20</v>
      </c>
      <c r="E9" s="97">
        <v>74</v>
      </c>
      <c r="F9" s="105">
        <v>0.0975462962962963</v>
      </c>
      <c r="G9" s="94">
        <v>38</v>
      </c>
      <c r="H9" s="15" t="s">
        <v>9</v>
      </c>
      <c r="I9" s="94" t="s">
        <v>77</v>
      </c>
      <c r="J9" s="70">
        <f>F9-F$7</f>
        <v>0.015057870370370374</v>
      </c>
      <c r="K9" s="105">
        <v>0.01861111111111111</v>
      </c>
      <c r="L9" s="68">
        <f>1.5/(HOUR(K9)+MINUTE(K9)/60+SECOND(K9)/3600)</f>
        <v>3.3582089552238807</v>
      </c>
      <c r="M9" s="108"/>
      <c r="N9" s="95">
        <v>0.0013310185185185185</v>
      </c>
      <c r="O9" s="105">
        <v>0.049340277777777775</v>
      </c>
      <c r="P9" s="68">
        <f>42/(HOUR(O9)+MINUTE(O9)/60+SECOND(O9)/3600)</f>
        <v>35.467980295566505</v>
      </c>
      <c r="Q9" s="108"/>
      <c r="R9" s="94"/>
      <c r="S9" s="103"/>
      <c r="T9" s="95"/>
      <c r="U9" s="105">
        <v>0.028287037037037038</v>
      </c>
      <c r="V9" s="68">
        <f>10/(HOUR(U9)+MINUTE(U9)/60+SECOND(U9)/3600)</f>
        <v>14.729950900163667</v>
      </c>
      <c r="W9" s="108"/>
      <c r="X9" s="103"/>
    </row>
    <row r="10" spans="2:24" ht="14.25">
      <c r="B10" s="109">
        <v>156</v>
      </c>
      <c r="C10" s="92" t="s">
        <v>118</v>
      </c>
      <c r="D10" s="38" t="s">
        <v>20</v>
      </c>
      <c r="E10" s="98">
        <v>77</v>
      </c>
      <c r="F10" s="106">
        <v>0.1077199074074074</v>
      </c>
      <c r="G10" s="92">
        <v>77</v>
      </c>
      <c r="H10" s="37" t="s">
        <v>9</v>
      </c>
      <c r="I10" s="42" t="s">
        <v>77</v>
      </c>
      <c r="J10" s="65">
        <f>F10-F$7</f>
        <v>0.02523148148148148</v>
      </c>
      <c r="K10" s="106">
        <v>0.02202546296296296</v>
      </c>
      <c r="L10" s="69">
        <f>1.5/(HOUR(K10)+MINUTE(K10)/60+SECOND(K10)/3600)</f>
        <v>2.837624802942722</v>
      </c>
      <c r="M10" s="109"/>
      <c r="N10" s="93">
        <v>0.0017708333333333332</v>
      </c>
      <c r="O10" s="106">
        <v>0.04952546296296296</v>
      </c>
      <c r="P10" s="69">
        <f>42/(HOUR(O10)+MINUTE(O10)/60+SECOND(O10)/3600)</f>
        <v>35.335358728674926</v>
      </c>
      <c r="Q10" s="109"/>
      <c r="R10" s="92"/>
      <c r="S10" s="104"/>
      <c r="T10" s="93"/>
      <c r="U10" s="106">
        <v>0.034409722222222223</v>
      </c>
      <c r="V10" s="69">
        <f>10/(HOUR(U10)+MINUTE(U10)/60+SECOND(U10)/3600)</f>
        <v>12.108980827447024</v>
      </c>
      <c r="W10" s="109"/>
      <c r="X10" s="104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19.8515625" style="0" customWidth="1"/>
    <col min="4" max="4" width="20.7109375" style="0" customWidth="1"/>
    <col min="5" max="5" width="5.421875" style="0" customWidth="1"/>
    <col min="6" max="6" width="8.421875" style="0" customWidth="1"/>
    <col min="7" max="7" width="4.00390625" style="0" customWidth="1"/>
    <col min="8" max="8" width="1.28515625" style="0" bestFit="1" customWidth="1"/>
    <col min="9" max="9" width="5.28125" style="0" customWidth="1"/>
    <col min="10" max="10" width="8.421875" style="0" customWidth="1"/>
    <col min="11" max="11" width="8.140625" style="0" customWidth="1"/>
    <col min="12" max="12" width="6.28125" style="0" customWidth="1"/>
    <col min="13" max="13" width="5.28125" style="0" customWidth="1"/>
    <col min="14" max="14" width="8.421875" style="0" customWidth="1"/>
    <col min="15" max="15" width="8.28125" style="0" customWidth="1"/>
    <col min="16" max="16" width="7.28125" style="0" customWidth="1"/>
    <col min="17" max="18" width="5.28125" style="0" customWidth="1"/>
    <col min="19" max="19" width="4.8515625" style="0" customWidth="1"/>
    <col min="20" max="20" width="8.140625" style="0" customWidth="1"/>
    <col min="21" max="21" width="8.00390625" style="0" customWidth="1"/>
    <col min="22" max="22" width="7.421875" style="0" customWidth="1"/>
    <col min="23" max="24" width="5.7109375" style="0" customWidth="1"/>
  </cols>
  <sheetData>
    <row r="1" ht="21">
      <c r="A1" s="64" t="s">
        <v>204</v>
      </c>
    </row>
    <row r="3" ht="14.25">
      <c r="B3" s="63" t="s">
        <v>205</v>
      </c>
    </row>
    <row r="4" ht="14.25">
      <c r="B4" s="63" t="s">
        <v>240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96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5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12" t="s">
        <v>206</v>
      </c>
      <c r="D7" s="111" t="s">
        <v>207</v>
      </c>
      <c r="E7" s="17">
        <v>1</v>
      </c>
      <c r="F7" s="66">
        <v>0.35650462962962964</v>
      </c>
      <c r="G7" s="19">
        <v>1</v>
      </c>
      <c r="H7" s="15" t="s">
        <v>9</v>
      </c>
      <c r="I7" s="20" t="s">
        <v>103</v>
      </c>
      <c r="J7" s="70"/>
      <c r="K7" s="66">
        <v>0.03608796296296297</v>
      </c>
      <c r="L7" s="68">
        <f>3.8/(HOUR(K7)+MINUTE(K7)/60+SECOND(K7)/3600)</f>
        <v>4.3874278383579215</v>
      </c>
      <c r="M7" s="15">
        <v>12</v>
      </c>
      <c r="N7" s="70">
        <v>0.0017708333333333332</v>
      </c>
      <c r="O7" s="66">
        <v>0.19872685185185182</v>
      </c>
      <c r="P7" s="68">
        <f>180/(HOUR(O7)+MINUTE(O7)/60+SECOND(O7)/3600)</f>
        <v>37.740244612696564</v>
      </c>
      <c r="Q7" s="15">
        <v>1</v>
      </c>
      <c r="R7" s="17"/>
      <c r="S7" s="101"/>
      <c r="T7" s="70">
        <v>0.0018981481481481482</v>
      </c>
      <c r="U7" s="66">
        <v>0.11804398148148149</v>
      </c>
      <c r="V7" s="68">
        <f>42.195/(HOUR(U7)+MINUTE(U7)/60+SECOND(U7)/3600)</f>
        <v>14.893813118933231</v>
      </c>
      <c r="W7" s="15">
        <v>5</v>
      </c>
      <c r="X7" s="101"/>
    </row>
    <row r="8" spans="2:24" ht="14.25">
      <c r="B8" s="37">
        <v>1110</v>
      </c>
      <c r="C8" s="92" t="s">
        <v>85</v>
      </c>
      <c r="D8" s="38" t="s">
        <v>20</v>
      </c>
      <c r="E8" s="39">
        <v>1120</v>
      </c>
      <c r="F8" s="67">
        <v>0.5003009259259259</v>
      </c>
      <c r="G8" s="41">
        <v>213</v>
      </c>
      <c r="H8" s="37" t="s">
        <v>9</v>
      </c>
      <c r="I8" s="42" t="s">
        <v>210</v>
      </c>
      <c r="J8" s="65">
        <f>F8-F$7</f>
        <v>0.14379629629629626</v>
      </c>
      <c r="K8" s="67">
        <v>0.05543981481481481</v>
      </c>
      <c r="L8" s="69">
        <f>3.8/(HOUR(K8)+MINUTE(K8)/60+SECOND(K8)/3600)</f>
        <v>2.855949895615866</v>
      </c>
      <c r="M8" s="37">
        <v>1558</v>
      </c>
      <c r="N8" s="65">
        <v>0.006354166666666667</v>
      </c>
      <c r="O8" s="67">
        <v>0.2693055555555555</v>
      </c>
      <c r="P8" s="69">
        <f>180/(HOUR(O8)+MINUTE(O8)/60+SECOND(O8)/3600)</f>
        <v>27.84940691077875</v>
      </c>
      <c r="Q8" s="37">
        <v>1367</v>
      </c>
      <c r="R8" s="39"/>
      <c r="S8" s="102"/>
      <c r="T8" s="93">
        <v>0.003761574074074074</v>
      </c>
      <c r="U8" s="67">
        <v>0.16546296296296295</v>
      </c>
      <c r="V8" s="69">
        <f>42.195/(HOUR(U8)+MINUTE(U8)/60+SECOND(U8)/3600)</f>
        <v>10.625489647453833</v>
      </c>
      <c r="W8" s="37">
        <v>735</v>
      </c>
      <c r="X8" s="102"/>
    </row>
    <row r="9" spans="2:24" ht="14.25">
      <c r="B9" s="108">
        <v>1473</v>
      </c>
      <c r="C9" s="94" t="s">
        <v>88</v>
      </c>
      <c r="D9" s="16" t="s">
        <v>20</v>
      </c>
      <c r="E9" s="97">
        <v>1298</v>
      </c>
      <c r="F9" s="105">
        <v>0.5312962962962963</v>
      </c>
      <c r="G9" s="94">
        <v>269</v>
      </c>
      <c r="H9" s="15" t="s">
        <v>9</v>
      </c>
      <c r="I9" s="94" t="s">
        <v>210</v>
      </c>
      <c r="J9" s="70">
        <f>F9-F$7</f>
        <v>0.17479166666666662</v>
      </c>
      <c r="K9" s="105">
        <v>0.04877314814814815</v>
      </c>
      <c r="L9" s="68">
        <f>3.8/(HOUR(K9)+MINUTE(K9)/60+SECOND(K9)/3600)</f>
        <v>3.2463217845277645</v>
      </c>
      <c r="M9" s="108">
        <v>729</v>
      </c>
      <c r="N9" s="95">
        <v>0.005046296296296296</v>
      </c>
      <c r="O9" s="105">
        <v>0.267037037037037</v>
      </c>
      <c r="P9" s="68">
        <f>180/(HOUR(O9)+MINUTE(O9)/60+SECOND(O9)/3600)</f>
        <v>28.085991678224687</v>
      </c>
      <c r="Q9" s="108">
        <v>1313</v>
      </c>
      <c r="R9" s="94"/>
      <c r="S9" s="103"/>
      <c r="T9" s="95">
        <v>0.005555555555555556</v>
      </c>
      <c r="U9" s="105">
        <v>0.2049074074074074</v>
      </c>
      <c r="V9" s="68">
        <f>42.195/(HOUR(U9)+MINUTE(U9)/60+SECOND(U9)/3600)</f>
        <v>8.580094893809308</v>
      </c>
      <c r="W9" s="108">
        <v>1660</v>
      </c>
      <c r="X9" s="103"/>
    </row>
    <row r="10" spans="2:24" ht="14.25">
      <c r="B10" s="109">
        <v>1544</v>
      </c>
      <c r="C10" s="92" t="s">
        <v>91</v>
      </c>
      <c r="D10" s="38" t="s">
        <v>20</v>
      </c>
      <c r="E10" s="98">
        <v>212</v>
      </c>
      <c r="F10" s="106">
        <v>0.5364236111111111</v>
      </c>
      <c r="G10" s="92">
        <v>9</v>
      </c>
      <c r="H10" s="37" t="s">
        <v>9</v>
      </c>
      <c r="I10" s="42" t="s">
        <v>209</v>
      </c>
      <c r="J10" s="65">
        <f>F10-F$7</f>
        <v>0.1799189814814815</v>
      </c>
      <c r="K10" s="106">
        <v>0.053217592592592594</v>
      </c>
      <c r="L10" s="69">
        <f>3.8/(HOUR(K10)+MINUTE(K10)/60+SECOND(K10)/3600)</f>
        <v>2.975206611570248</v>
      </c>
      <c r="M10" s="109">
        <v>92</v>
      </c>
      <c r="N10" s="93">
        <v>0.009594907407407408</v>
      </c>
      <c r="O10" s="106">
        <v>0.2836458333333333</v>
      </c>
      <c r="P10" s="69">
        <f>180/(HOUR(O10)+MINUTE(O10)/60+SECOND(O10)/3600)</f>
        <v>26.441424899008446</v>
      </c>
      <c r="Q10" s="109">
        <v>86</v>
      </c>
      <c r="R10" s="92"/>
      <c r="S10" s="104"/>
      <c r="T10" s="93">
        <v>0.005891203703703703</v>
      </c>
      <c r="U10" s="106">
        <v>0.18408564814814812</v>
      </c>
      <c r="V10" s="69">
        <f>42.195/(HOUR(U10)+MINUTE(U10)/60+SECOND(U10)/3600)</f>
        <v>9.550581578120086</v>
      </c>
      <c r="W10" s="109">
        <v>87</v>
      </c>
      <c r="X10" s="104"/>
    </row>
    <row r="11" spans="2:24" ht="14.25">
      <c r="B11" s="108">
        <v>2228</v>
      </c>
      <c r="C11" s="94" t="s">
        <v>92</v>
      </c>
      <c r="D11" s="16" t="s">
        <v>20</v>
      </c>
      <c r="E11" s="97">
        <v>2094</v>
      </c>
      <c r="F11" s="105">
        <v>0.6332986111111111</v>
      </c>
      <c r="G11" s="94">
        <v>364</v>
      </c>
      <c r="H11" s="15" t="s">
        <v>9</v>
      </c>
      <c r="I11" s="94" t="s">
        <v>208</v>
      </c>
      <c r="J11" s="70">
        <f>F11-F$7</f>
        <v>0.27679398148148143</v>
      </c>
      <c r="K11" s="105">
        <v>0.062303240740740735</v>
      </c>
      <c r="L11" s="68">
        <f>3.8/(HOUR(K11)+MINUTE(K11)/60+SECOND(K11)/3600)</f>
        <v>2.5413338287200444</v>
      </c>
      <c r="M11" s="108">
        <v>2052</v>
      </c>
      <c r="N11" s="95">
        <v>0.006585648148148147</v>
      </c>
      <c r="O11" s="105">
        <v>0.33473379629629635</v>
      </c>
      <c r="P11" s="68">
        <f>180/(HOUR(O11)+MINUTE(O11)/60+SECOND(O11)/3600)</f>
        <v>22.40586425089036</v>
      </c>
      <c r="Q11" s="108">
        <v>2181</v>
      </c>
      <c r="R11" s="94"/>
      <c r="S11" s="103"/>
      <c r="T11" s="95">
        <v>0.004710648148148148</v>
      </c>
      <c r="U11" s="105">
        <v>0.22498842592592594</v>
      </c>
      <c r="V11" s="68">
        <f>42.195/(HOUR(U11)+MINUTE(U11)/60+SECOND(U11)/3600)</f>
        <v>7.81429085858326</v>
      </c>
      <c r="W11" s="108">
        <v>1936</v>
      </c>
      <c r="X11" s="103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140625" style="0" customWidth="1"/>
    <col min="3" max="3" width="15.28125" style="0" customWidth="1"/>
    <col min="4" max="4" width="19.7109375" style="0" customWidth="1"/>
    <col min="5" max="5" width="5.57421875" style="0" customWidth="1"/>
    <col min="6" max="6" width="8.421875" style="0" customWidth="1"/>
    <col min="7" max="7" width="4.7109375" style="0" customWidth="1"/>
    <col min="8" max="8" width="1.28515625" style="0" bestFit="1" customWidth="1"/>
    <col min="9" max="9" width="5.421875" style="0" customWidth="1"/>
    <col min="10" max="10" width="7.8515625" style="0" customWidth="1"/>
    <col min="11" max="11" width="7.7109375" style="0" customWidth="1"/>
    <col min="12" max="12" width="7.00390625" style="0" customWidth="1"/>
    <col min="13" max="13" width="5.421875" style="0" customWidth="1"/>
    <col min="14" max="14" width="7.00390625" style="0" customWidth="1"/>
    <col min="15" max="15" width="7.8515625" style="0" customWidth="1"/>
    <col min="16" max="16" width="7.00390625" style="0" customWidth="1"/>
    <col min="17" max="17" width="5.421875" style="0" customWidth="1"/>
    <col min="18" max="18" width="5.00390625" style="0" customWidth="1"/>
    <col min="19" max="19" width="4.57421875" style="0" customWidth="1"/>
    <col min="20" max="20" width="6.57421875" style="0" customWidth="1"/>
    <col min="21" max="21" width="8.140625" style="0" customWidth="1"/>
    <col min="22" max="22" width="7.421875" style="0" customWidth="1"/>
    <col min="23" max="23" width="6.28125" style="0" customWidth="1"/>
    <col min="24" max="24" width="6.00390625" style="0" customWidth="1"/>
  </cols>
  <sheetData>
    <row r="1" ht="21">
      <c r="A1" s="64" t="s">
        <v>211</v>
      </c>
    </row>
    <row r="3" ht="14.25">
      <c r="B3" s="63" t="s">
        <v>212</v>
      </c>
    </row>
    <row r="4" ht="14.25">
      <c r="B4" s="63" t="s">
        <v>213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96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5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12" t="s">
        <v>214</v>
      </c>
      <c r="D7" s="111"/>
      <c r="E7" s="17">
        <v>254</v>
      </c>
      <c r="F7" s="66">
        <v>0.18512731481481481</v>
      </c>
      <c r="G7" s="19">
        <v>1</v>
      </c>
      <c r="H7" s="15" t="s">
        <v>9</v>
      </c>
      <c r="I7" s="20" t="s">
        <v>215</v>
      </c>
      <c r="J7" s="70"/>
      <c r="K7" s="66">
        <v>0.0218287037037037</v>
      </c>
      <c r="L7" s="68">
        <f>1.9/(HOUR(K7)+MINUTE(K7)/60+SECOND(K7)/3600)</f>
        <v>3.626723223753976</v>
      </c>
      <c r="M7" s="15">
        <v>3</v>
      </c>
      <c r="N7" s="70"/>
      <c r="O7" s="66">
        <v>0.09883101851851851</v>
      </c>
      <c r="P7" s="68">
        <f>80.2/(HOUR(O7)+MINUTE(O7)/60+SECOND(O7)/3600)</f>
        <v>33.81192177069914</v>
      </c>
      <c r="Q7" s="15">
        <v>2</v>
      </c>
      <c r="R7" s="17"/>
      <c r="S7" s="101"/>
      <c r="T7" s="70"/>
      <c r="U7" s="66">
        <v>0.06446759259259259</v>
      </c>
      <c r="V7" s="68">
        <f>21.1/(HOUR(U7)+MINUTE(U7)/60+SECOND(U7)/3600)</f>
        <v>13.637342908438063</v>
      </c>
      <c r="W7" s="15">
        <v>4</v>
      </c>
      <c r="X7" s="101"/>
    </row>
    <row r="8" spans="2:24" ht="14.25">
      <c r="B8" s="37">
        <v>66</v>
      </c>
      <c r="C8" s="92" t="s">
        <v>101</v>
      </c>
      <c r="D8" s="38" t="s">
        <v>20</v>
      </c>
      <c r="E8" s="39">
        <v>167</v>
      </c>
      <c r="F8" s="67">
        <v>0.24412037037037038</v>
      </c>
      <c r="G8" s="41">
        <v>213</v>
      </c>
      <c r="H8" s="37" t="s">
        <v>9</v>
      </c>
      <c r="I8" s="42" t="s">
        <v>217</v>
      </c>
      <c r="J8" s="65">
        <f>F8-F$7</f>
        <v>0.05899305555555556</v>
      </c>
      <c r="K8" s="67">
        <v>0.03173611111111111</v>
      </c>
      <c r="L8" s="69">
        <f>1.9/(HOUR(K8)+MINUTE(K8)/60+SECOND(K8)/3600)</f>
        <v>2.4945295404814</v>
      </c>
      <c r="M8" s="37">
        <v>101</v>
      </c>
      <c r="N8" s="65"/>
      <c r="O8" s="67">
        <v>0.11810185185185185</v>
      </c>
      <c r="P8" s="69">
        <f>80.2/(HOUR(O8)+MINUTE(O8)/60+SECOND(O8)/3600)</f>
        <v>28.294786358290864</v>
      </c>
      <c r="Q8" s="37">
        <v>46</v>
      </c>
      <c r="R8" s="39"/>
      <c r="S8" s="102"/>
      <c r="T8" s="93"/>
      <c r="U8" s="67">
        <v>0.09428240740740741</v>
      </c>
      <c r="V8" s="69">
        <f>21.1/(HOUR(U8)+MINUTE(U8)/60+SECOND(U8)/3600)</f>
        <v>9.324821998526884</v>
      </c>
      <c r="W8" s="37">
        <v>79</v>
      </c>
      <c r="X8" s="102"/>
    </row>
    <row r="9" spans="2:24" ht="14.25">
      <c r="B9" s="108" t="s">
        <v>216</v>
      </c>
      <c r="C9" s="94" t="s">
        <v>69</v>
      </c>
      <c r="D9" s="16" t="s">
        <v>20</v>
      </c>
      <c r="E9" s="97">
        <v>168</v>
      </c>
      <c r="F9" s="105"/>
      <c r="G9" s="94">
        <v>269</v>
      </c>
      <c r="H9" s="15" t="s">
        <v>9</v>
      </c>
      <c r="I9" s="94" t="s">
        <v>215</v>
      </c>
      <c r="J9" s="70"/>
      <c r="K9" s="105">
        <v>0.031782407407407405</v>
      </c>
      <c r="L9" s="68">
        <f>1.9/(HOUR(K9)+MINUTE(K9)/60+SECOND(K9)/3600)</f>
        <v>2.490895848506919</v>
      </c>
      <c r="M9" s="108"/>
      <c r="N9" s="95"/>
      <c r="O9" s="105">
        <v>0.13206018518518517</v>
      </c>
      <c r="P9" s="68">
        <f>80.2/(HOUR(O9)+MINUTE(O9)/60+SECOND(O9)/3600)</f>
        <v>25.304119193689747</v>
      </c>
      <c r="Q9" s="108"/>
      <c r="R9" s="94"/>
      <c r="S9" s="103"/>
      <c r="T9" s="95"/>
      <c r="U9" s="105"/>
      <c r="V9" s="68"/>
      <c r="W9" s="108"/>
      <c r="X9" s="103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4.00390625" style="0" customWidth="1"/>
    <col min="3" max="3" width="16.00390625" style="0" customWidth="1"/>
    <col min="4" max="4" width="20.7109375" style="0" customWidth="1"/>
    <col min="5" max="5" width="5.7109375" style="0" customWidth="1"/>
    <col min="6" max="6" width="8.28125" style="0" customWidth="1"/>
    <col min="7" max="7" width="4.00390625" style="0" customWidth="1"/>
    <col min="8" max="8" width="1.28515625" style="0" bestFit="1" customWidth="1"/>
    <col min="9" max="9" width="5.57421875" style="0" customWidth="1"/>
    <col min="10" max="10" width="7.8515625" style="0" customWidth="1"/>
    <col min="11" max="11" width="8.28125" style="0" customWidth="1"/>
    <col min="12" max="12" width="6.57421875" style="0" customWidth="1"/>
    <col min="13" max="13" width="5.8515625" style="0" customWidth="1"/>
    <col min="14" max="14" width="6.8515625" style="0" customWidth="1"/>
    <col min="16" max="16" width="7.28125" style="0" customWidth="1"/>
    <col min="17" max="17" width="4.7109375" style="0" customWidth="1"/>
    <col min="18" max="18" width="5.00390625" style="0" customWidth="1"/>
    <col min="19" max="19" width="4.7109375" style="0" customWidth="1"/>
    <col min="20" max="20" width="5.8515625" style="0" customWidth="1"/>
    <col min="21" max="21" width="8.28125" style="0" customWidth="1"/>
    <col min="22" max="22" width="6.8515625" style="0" customWidth="1"/>
    <col min="23" max="23" width="4.8515625" style="0" customWidth="1"/>
    <col min="24" max="24" width="4.28125" style="0" customWidth="1"/>
  </cols>
  <sheetData>
    <row r="1" ht="21">
      <c r="A1" s="64" t="s">
        <v>218</v>
      </c>
    </row>
    <row r="3" ht="14.25">
      <c r="B3" s="63" t="s">
        <v>219</v>
      </c>
    </row>
    <row r="4" ht="14.25">
      <c r="B4" s="63" t="s">
        <v>220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96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5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12" t="s">
        <v>221</v>
      </c>
      <c r="D7" s="111" t="s">
        <v>222</v>
      </c>
      <c r="E7" s="17">
        <v>163</v>
      </c>
      <c r="F7" s="66">
        <v>0.044502314814814814</v>
      </c>
      <c r="G7" s="19">
        <v>1</v>
      </c>
      <c r="H7" s="15" t="s">
        <v>9</v>
      </c>
      <c r="I7" s="20" t="s">
        <v>223</v>
      </c>
      <c r="J7" s="70"/>
      <c r="K7" s="66">
        <v>0.007106481481481481</v>
      </c>
      <c r="L7" s="68">
        <f>0.75/(HOUR(K7)+MINUTE(K7)/60+SECOND(K7)/3600)</f>
        <v>4.397394136807818</v>
      </c>
      <c r="M7" s="15"/>
      <c r="N7" s="70"/>
      <c r="O7" s="66">
        <v>0.02636574074074074</v>
      </c>
      <c r="P7" s="68">
        <f>22/(HOUR(O7)+MINUTE(O7)/60+SECOND(O7)/3600)</f>
        <v>34.76733977172959</v>
      </c>
      <c r="Q7" s="15"/>
      <c r="R7" s="17"/>
      <c r="S7" s="101"/>
      <c r="T7" s="70"/>
      <c r="U7" s="66">
        <v>0.011030092592592591</v>
      </c>
      <c r="V7" s="68">
        <f>5/(HOUR(U7)+MINUTE(U7)/60+SECOND(U7)/3600)</f>
        <v>18.887722980062957</v>
      </c>
      <c r="W7" s="15"/>
      <c r="X7" s="101"/>
    </row>
    <row r="8" spans="2:24" ht="14.25">
      <c r="B8" s="37">
        <v>9</v>
      </c>
      <c r="C8" s="92" t="s">
        <v>78</v>
      </c>
      <c r="D8" s="38" t="s">
        <v>20</v>
      </c>
      <c r="E8" s="39">
        <v>127</v>
      </c>
      <c r="F8" s="67">
        <v>0.048553240740740744</v>
      </c>
      <c r="G8" s="41">
        <v>7</v>
      </c>
      <c r="H8" s="37" t="s">
        <v>9</v>
      </c>
      <c r="I8" s="42" t="s">
        <v>223</v>
      </c>
      <c r="J8" s="65">
        <f>F8-F$7</f>
        <v>0.00405092592592593</v>
      </c>
      <c r="K8" s="67">
        <v>0.008923611111111111</v>
      </c>
      <c r="L8" s="69">
        <f>0.75/(HOUR(K8)+MINUTE(K8)/60+SECOND(K8)/3600)</f>
        <v>3.501945525291829</v>
      </c>
      <c r="M8" s="37"/>
      <c r="N8" s="65"/>
      <c r="O8" s="67">
        <v>0.026516203703703698</v>
      </c>
      <c r="P8" s="69">
        <f>22/(HOUR(O8)+MINUTE(O8)/60+SECOND(O8)/3600)</f>
        <v>34.57005674378001</v>
      </c>
      <c r="Q8" s="37"/>
      <c r="R8" s="39"/>
      <c r="S8" s="102"/>
      <c r="T8" s="93"/>
      <c r="U8" s="67">
        <v>0.013113425925925926</v>
      </c>
      <c r="V8" s="69">
        <f>5/(HOUR(U8)+MINUTE(U8)/60+SECOND(U8)/3600)</f>
        <v>15.88702559576346</v>
      </c>
      <c r="W8" s="37"/>
      <c r="X8" s="102"/>
    </row>
    <row r="9" spans="2:24" ht="14.25">
      <c r="B9" s="15">
        <v>111</v>
      </c>
      <c r="C9" s="112" t="s">
        <v>62</v>
      </c>
      <c r="D9" s="111" t="s">
        <v>20</v>
      </c>
      <c r="E9" s="17">
        <v>60</v>
      </c>
      <c r="F9" s="66">
        <v>0.06579861111111111</v>
      </c>
      <c r="G9" s="19"/>
      <c r="H9" s="15" t="s">
        <v>9</v>
      </c>
      <c r="I9" s="20" t="s">
        <v>224</v>
      </c>
      <c r="J9" s="70">
        <f>F9-F$7</f>
        <v>0.0212962962962963</v>
      </c>
      <c r="K9" s="66">
        <v>0.01050925925925926</v>
      </c>
      <c r="L9" s="68">
        <f>0.75/(HOUR(K9)+MINUTE(K9)/60+SECOND(K9)/3600)</f>
        <v>2.973568281938326</v>
      </c>
      <c r="M9" s="15"/>
      <c r="N9" s="70"/>
      <c r="O9" s="66">
        <v>0.03512731481481481</v>
      </c>
      <c r="P9" s="68">
        <f>22/(HOUR(O9)+MINUTE(O9)/60+SECOND(O9)/3600)</f>
        <v>26.095551894563428</v>
      </c>
      <c r="Q9" s="15"/>
      <c r="R9" s="17"/>
      <c r="S9" s="101"/>
      <c r="T9" s="70"/>
      <c r="U9" s="66">
        <v>0.020162037037037037</v>
      </c>
      <c r="V9" s="68">
        <f>5/(HOUR(U9)+MINUTE(U9)/60+SECOND(U9)/3600)</f>
        <v>10.332950631458095</v>
      </c>
      <c r="W9" s="15"/>
      <c r="X9" s="101"/>
    </row>
    <row r="10" spans="2:24" ht="14.25">
      <c r="B10" s="37">
        <v>115</v>
      </c>
      <c r="C10" s="92" t="s">
        <v>144</v>
      </c>
      <c r="D10" s="38" t="s">
        <v>20</v>
      </c>
      <c r="E10" s="39">
        <v>38</v>
      </c>
      <c r="F10" s="67">
        <v>0.0662962962962963</v>
      </c>
      <c r="G10" s="41"/>
      <c r="H10" s="37" t="s">
        <v>9</v>
      </c>
      <c r="I10" s="42" t="s">
        <v>223</v>
      </c>
      <c r="J10" s="65">
        <f>F10-F$7</f>
        <v>0.021793981481481484</v>
      </c>
      <c r="K10" s="67">
        <v>0.012349537037037039</v>
      </c>
      <c r="L10" s="69">
        <f>0.75/(HOUR(K10)+MINUTE(K10)/60+SECOND(K10)/3600)</f>
        <v>2.5304592314901595</v>
      </c>
      <c r="M10" s="37"/>
      <c r="N10" s="65"/>
      <c r="O10" s="67">
        <v>0.034409722222222223</v>
      </c>
      <c r="P10" s="69">
        <f>22/(HOUR(O10)+MINUTE(O10)/60+SECOND(O10)/3600)</f>
        <v>26.63975782038345</v>
      </c>
      <c r="Q10" s="37"/>
      <c r="R10" s="39"/>
      <c r="S10" s="102"/>
      <c r="T10" s="93"/>
      <c r="U10" s="67">
        <v>0.019537037037037037</v>
      </c>
      <c r="V10" s="69">
        <f>5/(HOUR(U10)+MINUTE(U10)/60+SECOND(U10)/3600)</f>
        <v>10.663507109004739</v>
      </c>
      <c r="W10" s="37"/>
      <c r="X10" s="102"/>
    </row>
    <row r="11" spans="2:24" ht="14.25">
      <c r="B11" s="15" t="s">
        <v>225</v>
      </c>
      <c r="C11" s="112" t="s">
        <v>146</v>
      </c>
      <c r="D11" s="111" t="s">
        <v>20</v>
      </c>
      <c r="E11" s="17">
        <v>74</v>
      </c>
      <c r="F11" s="66"/>
      <c r="G11" s="19"/>
      <c r="H11" s="15" t="s">
        <v>9</v>
      </c>
      <c r="I11" s="20" t="s">
        <v>223</v>
      </c>
      <c r="J11" s="70"/>
      <c r="K11" s="66"/>
      <c r="L11" s="68"/>
      <c r="M11" s="15"/>
      <c r="N11" s="70"/>
      <c r="O11" s="66"/>
      <c r="P11" s="68"/>
      <c r="Q11" s="15"/>
      <c r="R11" s="17"/>
      <c r="S11" s="101"/>
      <c r="T11" s="70"/>
      <c r="U11" s="66"/>
      <c r="V11" s="68"/>
      <c r="W11" s="15"/>
      <c r="X11" s="101"/>
    </row>
    <row r="12" spans="2:24" ht="14.25">
      <c r="B12" s="37" t="s">
        <v>145</v>
      </c>
      <c r="C12" s="92" t="s">
        <v>117</v>
      </c>
      <c r="D12" s="38" t="s">
        <v>20</v>
      </c>
      <c r="E12" s="39">
        <v>170</v>
      </c>
      <c r="F12" s="67"/>
      <c r="G12" s="41"/>
      <c r="H12" s="37" t="s">
        <v>9</v>
      </c>
      <c r="I12" s="42" t="s">
        <v>226</v>
      </c>
      <c r="J12" s="65"/>
      <c r="K12" s="67">
        <v>0.010416666666666666</v>
      </c>
      <c r="L12" s="69">
        <f>0.75/(HOUR(K12)+MINUTE(K12)/60+SECOND(K12)/3600)</f>
        <v>3</v>
      </c>
      <c r="M12" s="37"/>
      <c r="N12" s="65"/>
      <c r="O12" s="67">
        <v>0.03204861111111111</v>
      </c>
      <c r="P12" s="69">
        <f>22/(HOUR(O12)+MINUTE(O12)/60+SECOND(O12)/3600)</f>
        <v>28.602383531960996</v>
      </c>
      <c r="Q12" s="37"/>
      <c r="R12" s="39"/>
      <c r="S12" s="102"/>
      <c r="T12" s="93"/>
      <c r="U12" s="67"/>
      <c r="V12" s="69"/>
      <c r="W12" s="37"/>
      <c r="X12" s="102"/>
    </row>
    <row r="14" ht="14.25">
      <c r="B14" s="63" t="s">
        <v>227</v>
      </c>
    </row>
    <row r="15" ht="14.25">
      <c r="B15" s="63" t="s">
        <v>234</v>
      </c>
    </row>
    <row r="16" spans="2:24" ht="14.25">
      <c r="B16" s="1"/>
      <c r="C16" s="2"/>
      <c r="D16" s="2"/>
      <c r="E16" s="3"/>
      <c r="F16" s="118" t="s">
        <v>0</v>
      </c>
      <c r="G16" s="118"/>
      <c r="H16" s="118"/>
      <c r="I16" s="118"/>
      <c r="J16" s="4"/>
      <c r="K16" s="114" t="s">
        <v>1</v>
      </c>
      <c r="L16" s="115"/>
      <c r="M16" s="115"/>
      <c r="N16" s="5"/>
      <c r="O16" s="114" t="s">
        <v>2</v>
      </c>
      <c r="P16" s="115"/>
      <c r="Q16" s="115"/>
      <c r="R16" s="115"/>
      <c r="S16" s="115"/>
      <c r="T16" s="5"/>
      <c r="U16" s="114" t="s">
        <v>3</v>
      </c>
      <c r="V16" s="116"/>
      <c r="W16" s="116"/>
      <c r="X16" s="117"/>
    </row>
    <row r="17" spans="2:24" ht="14.25">
      <c r="B17" s="27" t="s">
        <v>4</v>
      </c>
      <c r="C17" s="27" t="s">
        <v>5</v>
      </c>
      <c r="D17" s="27" t="s">
        <v>6</v>
      </c>
      <c r="E17" s="27" t="s">
        <v>7</v>
      </c>
      <c r="F17" s="29" t="s">
        <v>8</v>
      </c>
      <c r="G17" s="34" t="s">
        <v>4</v>
      </c>
      <c r="H17" s="31" t="s">
        <v>9</v>
      </c>
      <c r="I17" s="35" t="s">
        <v>10</v>
      </c>
      <c r="J17" s="33" t="s">
        <v>11</v>
      </c>
      <c r="K17" s="31" t="s">
        <v>8</v>
      </c>
      <c r="L17" s="34" t="s">
        <v>14</v>
      </c>
      <c r="M17" s="35" t="s">
        <v>4</v>
      </c>
      <c r="N17" s="31" t="s">
        <v>13</v>
      </c>
      <c r="O17" s="31" t="s">
        <v>8</v>
      </c>
      <c r="P17" s="36" t="s">
        <v>14</v>
      </c>
      <c r="Q17" s="35" t="s">
        <v>4</v>
      </c>
      <c r="R17" s="35" t="s">
        <v>15</v>
      </c>
      <c r="S17" s="27" t="s">
        <v>16</v>
      </c>
      <c r="T17" s="31" t="s">
        <v>17</v>
      </c>
      <c r="U17" s="31" t="s">
        <v>8</v>
      </c>
      <c r="V17" s="36" t="s">
        <v>14</v>
      </c>
      <c r="W17" s="35" t="s">
        <v>4</v>
      </c>
      <c r="X17" s="27" t="s">
        <v>18</v>
      </c>
    </row>
    <row r="18" spans="2:24" ht="14.25">
      <c r="B18" s="15">
        <v>1</v>
      </c>
      <c r="C18" s="112" t="s">
        <v>228</v>
      </c>
      <c r="D18" s="111" t="s">
        <v>229</v>
      </c>
      <c r="E18" s="17">
        <v>132</v>
      </c>
      <c r="F18" s="66">
        <v>0.08550925925925927</v>
      </c>
      <c r="G18" s="19">
        <v>1</v>
      </c>
      <c r="H18" s="15" t="s">
        <v>9</v>
      </c>
      <c r="I18" s="20" t="s">
        <v>223</v>
      </c>
      <c r="J18" s="70"/>
      <c r="K18" s="66">
        <v>0.015092592592592593</v>
      </c>
      <c r="L18" s="68">
        <f>1.5/(HOUR(K18)+MINUTE(K18)/60+SECOND(K18)/3600)</f>
        <v>4.141104294478527</v>
      </c>
      <c r="M18" s="15"/>
      <c r="N18" s="70"/>
      <c r="O18" s="66">
        <v>0.03974537037037037</v>
      </c>
      <c r="P18" s="68">
        <f aca="true" t="shared" si="0" ref="P18:P23">37/(HOUR(O18)+MINUTE(O18)/60+SECOND(O18)/3600)</f>
        <v>38.78858474082703</v>
      </c>
      <c r="Q18" s="15"/>
      <c r="R18" s="17"/>
      <c r="S18" s="101"/>
      <c r="T18" s="70"/>
      <c r="U18" s="66">
        <v>0.030671296296296294</v>
      </c>
      <c r="V18" s="68">
        <f>12/(HOUR(U18)+MINUTE(U18)/60+SECOND(U18)/3600)</f>
        <v>16.30188679245283</v>
      </c>
      <c r="W18" s="15"/>
      <c r="X18" s="101"/>
    </row>
    <row r="19" spans="2:24" ht="14.25">
      <c r="B19" s="37">
        <v>30</v>
      </c>
      <c r="C19" s="92" t="s">
        <v>146</v>
      </c>
      <c r="D19" s="38" t="s">
        <v>20</v>
      </c>
      <c r="E19" s="39">
        <v>197</v>
      </c>
      <c r="F19" s="67">
        <v>0.09859953703703704</v>
      </c>
      <c r="G19" s="41"/>
      <c r="H19" s="37" t="s">
        <v>9</v>
      </c>
      <c r="I19" s="42" t="s">
        <v>223</v>
      </c>
      <c r="J19" s="65">
        <f>F19-F$18</f>
        <v>0.01309027777777777</v>
      </c>
      <c r="K19" s="67">
        <v>0.017951388888888888</v>
      </c>
      <c r="L19" s="69">
        <f>1.5/(HOUR(K19)+MINUTE(K19)/60+SECOND(K19)/3600)</f>
        <v>3.481624758220503</v>
      </c>
      <c r="M19" s="37"/>
      <c r="N19" s="65"/>
      <c r="O19" s="67">
        <v>0.04631944444444444</v>
      </c>
      <c r="P19" s="69">
        <f t="shared" si="0"/>
        <v>33.283358320839575</v>
      </c>
      <c r="Q19" s="37"/>
      <c r="R19" s="39"/>
      <c r="S19" s="102"/>
      <c r="T19" s="93"/>
      <c r="U19" s="67">
        <v>0.0343287037037037</v>
      </c>
      <c r="V19" s="69">
        <f>12/(HOUR(U19)+MINUTE(U19)/60+SECOND(U19)/3600)</f>
        <v>14.565070802427512</v>
      </c>
      <c r="W19" s="37"/>
      <c r="X19" s="102"/>
    </row>
    <row r="20" spans="2:24" ht="14.25">
      <c r="B20" s="15">
        <v>37</v>
      </c>
      <c r="C20" s="112" t="s">
        <v>230</v>
      </c>
      <c r="D20" s="111" t="s">
        <v>20</v>
      </c>
      <c r="E20" s="17">
        <v>113</v>
      </c>
      <c r="F20" s="66">
        <v>0.09974537037037036</v>
      </c>
      <c r="G20" s="19"/>
      <c r="H20" s="15" t="s">
        <v>9</v>
      </c>
      <c r="I20" s="20" t="s">
        <v>223</v>
      </c>
      <c r="J20" s="70">
        <f>F20-F$18</f>
        <v>0.014236111111111088</v>
      </c>
      <c r="K20" s="66">
        <v>0.01915509259259259</v>
      </c>
      <c r="L20" s="68">
        <f>1.5/(HOUR(K20)+MINUTE(K20)/60+SECOND(K20)/3600)</f>
        <v>3.2628398791540785</v>
      </c>
      <c r="M20" s="15"/>
      <c r="N20" s="70"/>
      <c r="O20" s="66">
        <v>0.046516203703703705</v>
      </c>
      <c r="P20" s="68">
        <f t="shared" si="0"/>
        <v>33.142572779298334</v>
      </c>
      <c r="Q20" s="15"/>
      <c r="R20" s="17"/>
      <c r="S20" s="101"/>
      <c r="T20" s="70"/>
      <c r="U20" s="66">
        <v>0.034074074074074076</v>
      </c>
      <c r="V20" s="68">
        <f>12/(HOUR(U20)+MINUTE(U20)/60+SECOND(U20)/3600)</f>
        <v>14.673913043478262</v>
      </c>
      <c r="W20" s="15"/>
      <c r="X20" s="101"/>
    </row>
    <row r="21" spans="2:24" ht="14.25">
      <c r="B21" s="37">
        <v>114</v>
      </c>
      <c r="C21" s="92" t="s">
        <v>91</v>
      </c>
      <c r="D21" s="38" t="s">
        <v>20</v>
      </c>
      <c r="E21" s="39">
        <v>169</v>
      </c>
      <c r="F21" s="67">
        <v>0.11247685185185186</v>
      </c>
      <c r="G21" s="41"/>
      <c r="H21" s="37" t="s">
        <v>9</v>
      </c>
      <c r="I21" s="42" t="s">
        <v>232</v>
      </c>
      <c r="J21" s="65">
        <f>F21-F$18</f>
        <v>0.026967592592592585</v>
      </c>
      <c r="K21" s="67">
        <v>0.02096064814814815</v>
      </c>
      <c r="L21" s="69">
        <f>1.5/(HOUR(K21)+MINUTE(K21)/60+SECOND(K21)/3600)</f>
        <v>2.9817780231916067</v>
      </c>
      <c r="M21" s="37"/>
      <c r="N21" s="65"/>
      <c r="O21" s="67">
        <v>0.048993055555555554</v>
      </c>
      <c r="P21" s="69">
        <f t="shared" si="0"/>
        <v>31.46704464918497</v>
      </c>
      <c r="Q21" s="37"/>
      <c r="R21" s="39"/>
      <c r="S21" s="102"/>
      <c r="T21" s="93"/>
      <c r="U21" s="67">
        <v>0.04252314814814815</v>
      </c>
      <c r="V21" s="69">
        <f>12/(HOUR(U21)+MINUTE(U21)/60+SECOND(U21)/3600)</f>
        <v>11.758301578660861</v>
      </c>
      <c r="W21" s="37"/>
      <c r="X21" s="102"/>
    </row>
    <row r="22" spans="2:24" ht="14.25">
      <c r="B22" s="15">
        <v>172</v>
      </c>
      <c r="C22" s="112" t="s">
        <v>231</v>
      </c>
      <c r="D22" s="111" t="s">
        <v>20</v>
      </c>
      <c r="E22" s="17">
        <v>80</v>
      </c>
      <c r="F22" s="66">
        <v>0.15074074074074076</v>
      </c>
      <c r="G22" s="19"/>
      <c r="H22" s="15" t="s">
        <v>9</v>
      </c>
      <c r="I22" s="20" t="s">
        <v>223</v>
      </c>
      <c r="J22" s="70">
        <f>F22-F$18</f>
        <v>0.06523148148148149</v>
      </c>
      <c r="K22" s="66">
        <v>0.028587962962962964</v>
      </c>
      <c r="L22" s="68"/>
      <c r="M22" s="15"/>
      <c r="N22" s="70"/>
      <c r="O22" s="66">
        <v>0.054641203703703706</v>
      </c>
      <c r="P22" s="68">
        <f t="shared" si="0"/>
        <v>28.21436136411777</v>
      </c>
      <c r="Q22" s="15"/>
      <c r="R22" s="17"/>
      <c r="S22" s="101"/>
      <c r="T22" s="70"/>
      <c r="U22" s="66">
        <v>0.06751157407407408</v>
      </c>
      <c r="V22" s="68">
        <f>12/(HOUR(U22)+MINUTE(U22)/60+SECOND(U22)/3600)</f>
        <v>7.4061374935710615</v>
      </c>
      <c r="W22" s="15"/>
      <c r="X22" s="101"/>
    </row>
    <row r="23" spans="2:24" ht="14.25">
      <c r="B23" s="37" t="s">
        <v>145</v>
      </c>
      <c r="C23" s="92" t="s">
        <v>69</v>
      </c>
      <c r="D23" s="38" t="s">
        <v>20</v>
      </c>
      <c r="E23" s="39">
        <v>42</v>
      </c>
      <c r="F23" s="67"/>
      <c r="G23" s="41"/>
      <c r="H23" s="37" t="s">
        <v>9</v>
      </c>
      <c r="I23" s="42" t="s">
        <v>223</v>
      </c>
      <c r="J23" s="65"/>
      <c r="K23" s="67">
        <v>0.02407407407407407</v>
      </c>
      <c r="L23" s="69">
        <f>1.5/(HOUR(K23)+MINUTE(K23)/60+SECOND(K23)/3600)</f>
        <v>2.5961538461538463</v>
      </c>
      <c r="M23" s="37"/>
      <c r="N23" s="65"/>
      <c r="O23" s="67">
        <v>0.05104166666666667</v>
      </c>
      <c r="P23" s="69">
        <f t="shared" si="0"/>
        <v>30.204081632653057</v>
      </c>
      <c r="Q23" s="37"/>
      <c r="R23" s="39"/>
      <c r="S23" s="102"/>
      <c r="T23" s="93"/>
      <c r="U23" s="67"/>
      <c r="V23" s="69"/>
      <c r="W23" s="37"/>
      <c r="X23" s="102"/>
    </row>
    <row r="24" spans="2:24" ht="14.25">
      <c r="B24" s="15" t="s">
        <v>225</v>
      </c>
      <c r="C24" s="112" t="s">
        <v>117</v>
      </c>
      <c r="D24" s="111" t="s">
        <v>20</v>
      </c>
      <c r="E24" s="17">
        <v>140</v>
      </c>
      <c r="F24" s="66"/>
      <c r="G24" s="19"/>
      <c r="H24" s="15" t="s">
        <v>9</v>
      </c>
      <c r="I24" s="20" t="s">
        <v>233</v>
      </c>
      <c r="J24" s="70"/>
      <c r="K24" s="66"/>
      <c r="L24" s="68"/>
      <c r="M24" s="15"/>
      <c r="N24" s="70"/>
      <c r="O24" s="66"/>
      <c r="P24" s="68"/>
      <c r="Q24" s="15"/>
      <c r="R24" s="17"/>
      <c r="S24" s="101"/>
      <c r="T24" s="70"/>
      <c r="U24" s="66"/>
      <c r="V24" s="68"/>
      <c r="W24" s="15"/>
      <c r="X24" s="101"/>
    </row>
    <row r="25" spans="2:24" ht="14.25">
      <c r="B25" s="37" t="s">
        <v>225</v>
      </c>
      <c r="C25" s="92" t="s">
        <v>89</v>
      </c>
      <c r="D25" s="38" t="s">
        <v>20</v>
      </c>
      <c r="E25" s="39">
        <v>149</v>
      </c>
      <c r="F25" s="67"/>
      <c r="G25" s="41"/>
      <c r="H25" s="37" t="s">
        <v>9</v>
      </c>
      <c r="I25" s="42" t="s">
        <v>233</v>
      </c>
      <c r="J25" s="65"/>
      <c r="K25" s="67"/>
      <c r="L25" s="69"/>
      <c r="M25" s="37"/>
      <c r="N25" s="65"/>
      <c r="O25" s="67"/>
      <c r="P25" s="69"/>
      <c r="Q25" s="37"/>
      <c r="R25" s="39"/>
      <c r="S25" s="102"/>
      <c r="T25" s="93"/>
      <c r="U25" s="67"/>
      <c r="V25" s="69"/>
      <c r="W25" s="37"/>
      <c r="X25" s="102"/>
    </row>
    <row r="26" spans="2:24" ht="14.25">
      <c r="B26" s="15" t="s">
        <v>145</v>
      </c>
      <c r="C26" s="112" t="s">
        <v>78</v>
      </c>
      <c r="D26" s="111" t="s">
        <v>20</v>
      </c>
      <c r="E26" s="17">
        <v>194</v>
      </c>
      <c r="F26" s="66"/>
      <c r="G26" s="19"/>
      <c r="H26" s="15" t="s">
        <v>9</v>
      </c>
      <c r="I26" s="20" t="s">
        <v>223</v>
      </c>
      <c r="J26" s="70"/>
      <c r="K26" s="66">
        <v>0.018912037037037036</v>
      </c>
      <c r="L26" s="68">
        <f>1.5/(HOUR(K26)+MINUTE(K26)/60+SECOND(K26)/3600)</f>
        <v>3.3047735618115053</v>
      </c>
      <c r="M26" s="15"/>
      <c r="N26" s="70"/>
      <c r="O26" s="66"/>
      <c r="P26" s="68"/>
      <c r="Q26" s="15"/>
      <c r="R26" s="17"/>
      <c r="S26" s="101"/>
      <c r="T26" s="70"/>
      <c r="U26" s="66"/>
      <c r="V26" s="68"/>
      <c r="W26" s="15"/>
      <c r="X26" s="101"/>
    </row>
  </sheetData>
  <sheetProtection/>
  <mergeCells count="8">
    <mergeCell ref="F5:I5"/>
    <mergeCell ref="K5:M5"/>
    <mergeCell ref="O5:S5"/>
    <mergeCell ref="U5:X5"/>
    <mergeCell ref="F16:I16"/>
    <mergeCell ref="K16:M16"/>
    <mergeCell ref="O16:S16"/>
    <mergeCell ref="U16:X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4.28125" style="0" customWidth="1"/>
    <col min="3" max="3" width="19.7109375" style="0" customWidth="1"/>
    <col min="4" max="4" width="19.00390625" style="0" customWidth="1"/>
    <col min="5" max="5" width="5.7109375" style="0" customWidth="1"/>
    <col min="6" max="6" width="8.00390625" style="0" customWidth="1"/>
    <col min="7" max="7" width="4.28125" style="0" customWidth="1"/>
    <col min="8" max="8" width="1.28515625" style="0" bestFit="1" customWidth="1"/>
    <col min="9" max="9" width="4.28125" style="0" customWidth="1"/>
    <col min="10" max="10" width="8.00390625" style="0" customWidth="1"/>
    <col min="11" max="11" width="7.8515625" style="0" customWidth="1"/>
    <col min="12" max="12" width="5.8515625" style="0" customWidth="1"/>
    <col min="13" max="13" width="3.7109375" style="0" customWidth="1"/>
    <col min="14" max="14" width="5.421875" style="0" customWidth="1"/>
    <col min="15" max="15" width="7.7109375" style="0" customWidth="1"/>
    <col min="16" max="16" width="6.7109375" style="0" customWidth="1"/>
    <col min="17" max="17" width="4.421875" style="0" customWidth="1"/>
    <col min="18" max="18" width="4.140625" style="0" customWidth="1"/>
    <col min="19" max="19" width="4.7109375" style="0" customWidth="1"/>
    <col min="20" max="20" width="6.7109375" style="0" customWidth="1"/>
    <col min="21" max="21" width="8.00390625" style="0" customWidth="1"/>
    <col min="22" max="22" width="6.421875" style="0" customWidth="1"/>
    <col min="23" max="24" width="4.421875" style="0" customWidth="1"/>
  </cols>
  <sheetData>
    <row r="1" ht="21">
      <c r="A1" s="64" t="s">
        <v>237</v>
      </c>
    </row>
    <row r="3" ht="14.25">
      <c r="B3" s="63" t="s">
        <v>235</v>
      </c>
    </row>
    <row r="4" ht="14.25">
      <c r="B4" s="63" t="s">
        <v>236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2:24" ht="14.25"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5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12" t="s">
        <v>238</v>
      </c>
      <c r="D7" s="111" t="s">
        <v>239</v>
      </c>
      <c r="E7" s="17"/>
      <c r="F7" s="66">
        <v>0.08125</v>
      </c>
      <c r="G7" s="19">
        <v>1</v>
      </c>
      <c r="H7" s="15" t="s">
        <v>9</v>
      </c>
      <c r="I7" s="20" t="s">
        <v>223</v>
      </c>
      <c r="J7" s="70"/>
      <c r="K7" s="66">
        <v>0.015000000000000001</v>
      </c>
      <c r="L7" s="68">
        <f>1.5/(HOUR(K7)+MINUTE(K7)/60+SECOND(K7)/3600)</f>
        <v>4.166666666666667</v>
      </c>
      <c r="M7" s="15"/>
      <c r="N7" s="70"/>
      <c r="O7" s="66">
        <v>0.04197916666666667</v>
      </c>
      <c r="P7" s="68">
        <f>39/(HOUR(O7)+MINUTE(O7)/60+SECOND(O7)/3600)</f>
        <v>38.70967741935484</v>
      </c>
      <c r="Q7" s="15"/>
      <c r="R7" s="17"/>
      <c r="S7" s="101"/>
      <c r="T7" s="70"/>
      <c r="U7" s="66">
        <v>0.024270833333333335</v>
      </c>
      <c r="V7" s="68">
        <f>12/(HOUR(U7)+MINUTE(U7)/60+SECOND(U7)/3600)</f>
        <v>20.600858369098713</v>
      </c>
      <c r="W7" s="15"/>
      <c r="X7" s="101"/>
    </row>
    <row r="8" spans="2:24" ht="14.25">
      <c r="B8" s="37">
        <v>31</v>
      </c>
      <c r="C8" s="92" t="s">
        <v>68</v>
      </c>
      <c r="D8" s="38" t="s">
        <v>20</v>
      </c>
      <c r="E8" s="39"/>
      <c r="F8" s="67">
        <v>0.09856481481481481</v>
      </c>
      <c r="G8" s="41">
        <v>13</v>
      </c>
      <c r="H8" s="37" t="s">
        <v>9</v>
      </c>
      <c r="I8" s="42" t="s">
        <v>233</v>
      </c>
      <c r="J8" s="65">
        <f>F8-F$7</f>
        <v>0.01731481481481481</v>
      </c>
      <c r="K8" s="67">
        <v>0.019849537037037037</v>
      </c>
      <c r="L8" s="69">
        <f>1.5/(HOUR(K8)+MINUTE(K8)/60+SECOND(K8)/3600)</f>
        <v>3.14868804664723</v>
      </c>
      <c r="M8" s="37"/>
      <c r="N8" s="65"/>
      <c r="O8" s="67">
        <v>0.04850694444444444</v>
      </c>
      <c r="P8" s="69">
        <f>39/(HOUR(O8)+MINUTE(O8)/60+SECOND(O8)/3600)</f>
        <v>33.50035790980673</v>
      </c>
      <c r="Q8" s="37"/>
      <c r="R8" s="39"/>
      <c r="S8" s="102"/>
      <c r="T8" s="93"/>
      <c r="U8" s="67">
        <v>0.030208333333333334</v>
      </c>
      <c r="V8" s="69">
        <f>12/(HOUR(U8)+MINUTE(U8)/60+SECOND(U8)/3600)</f>
        <v>16.551724137931036</v>
      </c>
      <c r="W8" s="37"/>
      <c r="X8" s="102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5.8515625" style="0" customWidth="1"/>
    <col min="3" max="3" width="18.140625" style="0" customWidth="1"/>
    <col min="4" max="4" width="19.28125" style="0" customWidth="1"/>
    <col min="5" max="5" width="6.28125" style="0" customWidth="1"/>
    <col min="6" max="6" width="8.7109375" style="0" customWidth="1"/>
    <col min="7" max="7" width="5.421875" style="0" customWidth="1"/>
    <col min="8" max="8" width="1.28515625" style="0" bestFit="1" customWidth="1"/>
    <col min="9" max="9" width="5.28125" style="0" customWidth="1"/>
    <col min="10" max="10" width="7.28125" style="0" customWidth="1"/>
    <col min="11" max="11" width="7.8515625" style="0" customWidth="1"/>
    <col min="12" max="12" width="6.57421875" style="0" customWidth="1"/>
    <col min="13" max="13" width="5.7109375" style="0" customWidth="1"/>
    <col min="14" max="14" width="7.421875" style="0" customWidth="1"/>
    <col min="15" max="15" width="7.8515625" style="0" customWidth="1"/>
    <col min="16" max="16" width="6.28125" style="0" customWidth="1"/>
    <col min="17" max="17" width="6.00390625" style="0" customWidth="1"/>
    <col min="18" max="19" width="5.28125" style="0" customWidth="1"/>
    <col min="20" max="20" width="7.28125" style="0" customWidth="1"/>
    <col min="21" max="21" width="7.8515625" style="0" customWidth="1"/>
    <col min="22" max="22" width="6.28125" style="0" customWidth="1"/>
    <col min="23" max="23" width="5.28125" style="0" customWidth="1"/>
    <col min="24" max="24" width="4.7109375" style="0" customWidth="1"/>
  </cols>
  <sheetData>
    <row r="1" ht="21">
      <c r="A1" s="64" t="s">
        <v>241</v>
      </c>
    </row>
    <row r="3" ht="14.25">
      <c r="B3" s="63" t="s">
        <v>242</v>
      </c>
    </row>
    <row r="4" ht="14.25">
      <c r="B4" s="63" t="s">
        <v>243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96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5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12" t="s">
        <v>244</v>
      </c>
      <c r="D7" s="111" t="s">
        <v>245</v>
      </c>
      <c r="E7" s="17">
        <v>1</v>
      </c>
      <c r="F7" s="66">
        <v>0.4184259259259259</v>
      </c>
      <c r="G7" s="19">
        <v>1</v>
      </c>
      <c r="H7" s="15" t="s">
        <v>9</v>
      </c>
      <c r="I7" s="20" t="s">
        <v>77</v>
      </c>
      <c r="J7" s="70"/>
      <c r="K7" s="66">
        <v>0.03467592592592592</v>
      </c>
      <c r="L7" s="68">
        <f>3.8/(HOUR(K7)+MINUTE(K7)/60+SECOND(K7)/3600)</f>
        <v>4.566088117489986</v>
      </c>
      <c r="M7" s="15">
        <v>7</v>
      </c>
      <c r="N7" s="70">
        <v>0.0012037037037037038</v>
      </c>
      <c r="O7" s="66">
        <v>0.25773148148148145</v>
      </c>
      <c r="P7" s="68">
        <f>188/(HOUR(O7)+MINUTE(O7)/60+SECOND(O7)/3600)</f>
        <v>30.393389617388177</v>
      </c>
      <c r="Q7" s="15">
        <v>2</v>
      </c>
      <c r="R7" s="17"/>
      <c r="S7" s="101"/>
      <c r="T7" s="70">
        <v>0.0014930555555555556</v>
      </c>
      <c r="U7" s="66">
        <v>0.12331018518518518</v>
      </c>
      <c r="V7" s="68">
        <f>42.195/(HOUR(U7)+MINUTE(U7)/60+SECOND(U7)/3600)</f>
        <v>14.257743570489955</v>
      </c>
      <c r="W7" s="15">
        <v>4</v>
      </c>
      <c r="X7" s="101"/>
    </row>
    <row r="8" spans="2:24" ht="14.25">
      <c r="B8" s="37">
        <v>502</v>
      </c>
      <c r="C8" s="92" t="s">
        <v>90</v>
      </c>
      <c r="D8" s="38" t="s">
        <v>20</v>
      </c>
      <c r="E8" s="39">
        <v>719</v>
      </c>
      <c r="F8" s="67">
        <v>0.5971064814814815</v>
      </c>
      <c r="G8" s="41">
        <v>242</v>
      </c>
      <c r="H8" s="37" t="s">
        <v>9</v>
      </c>
      <c r="I8" s="42" t="s">
        <v>77</v>
      </c>
      <c r="J8" s="65">
        <f>F8-F$7</f>
        <v>0.17868055555555556</v>
      </c>
      <c r="K8" s="67">
        <v>0.050798611111111114</v>
      </c>
      <c r="L8" s="69">
        <f>3.8/(HOUR(K8)+MINUTE(K8)/60+SECOND(K8)/3600)</f>
        <v>3.1168831168831166</v>
      </c>
      <c r="M8" s="37">
        <v>558</v>
      </c>
      <c r="N8" s="65">
        <v>0.004884259259259259</v>
      </c>
      <c r="O8" s="67">
        <v>0.3405092592592593</v>
      </c>
      <c r="P8" s="69">
        <f>188/(HOUR(O8)+MINUTE(O8)/60+SECOND(O8)/3600)</f>
        <v>23.00475866757308</v>
      </c>
      <c r="Q8" s="37">
        <v>611</v>
      </c>
      <c r="R8" s="39"/>
      <c r="S8" s="102"/>
      <c r="T8" s="93">
        <v>0.005324074074074075</v>
      </c>
      <c r="U8" s="67">
        <v>0.19556712962962963</v>
      </c>
      <c r="V8" s="69">
        <f>42.195/(HOUR(U8)+MINUTE(U8)/60+SECOND(U8)/3600)</f>
        <v>8.989879860330236</v>
      </c>
      <c r="W8" s="37">
        <v>491</v>
      </c>
      <c r="X8" s="102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57421875" style="0" customWidth="1"/>
    <col min="2" max="2" width="5.28125" style="0" customWidth="1"/>
    <col min="3" max="3" width="22.421875" style="0" customWidth="1"/>
    <col min="4" max="4" width="19.28125" style="0" customWidth="1"/>
    <col min="5" max="5" width="5.140625" style="0" customWidth="1"/>
    <col min="6" max="6" width="8.28125" style="0" customWidth="1"/>
    <col min="7" max="7" width="4.57421875" style="0" customWidth="1"/>
    <col min="8" max="8" width="1.28515625" style="0" bestFit="1" customWidth="1"/>
    <col min="9" max="9" width="5.7109375" style="0" customWidth="1"/>
    <col min="10" max="10" width="6.8515625" style="0" customWidth="1"/>
    <col min="11" max="11" width="7.8515625" style="0" customWidth="1"/>
    <col min="12" max="12" width="6.00390625" style="0" customWidth="1"/>
    <col min="13" max="13" width="5.00390625" style="0" customWidth="1"/>
    <col min="14" max="14" width="6.8515625" style="0" customWidth="1"/>
    <col min="15" max="15" width="7.7109375" style="0" customWidth="1"/>
    <col min="16" max="16" width="7.00390625" style="0" customWidth="1"/>
    <col min="17" max="17" width="6.421875" style="0" customWidth="1"/>
    <col min="18" max="18" width="6.28125" style="0" customWidth="1"/>
    <col min="19" max="19" width="6.140625" style="0" customWidth="1"/>
    <col min="20" max="20" width="7.140625" style="0" customWidth="1"/>
    <col min="21" max="21" width="8.28125" style="0" customWidth="1"/>
    <col min="22" max="22" width="6.7109375" style="0" customWidth="1"/>
    <col min="23" max="24" width="6.28125" style="0" customWidth="1"/>
  </cols>
  <sheetData>
    <row r="1" ht="21">
      <c r="A1" s="64" t="s">
        <v>251</v>
      </c>
    </row>
    <row r="3" ht="14.25">
      <c r="B3" s="63" t="s">
        <v>249</v>
      </c>
    </row>
    <row r="4" ht="14.25">
      <c r="B4" s="63" t="s">
        <v>250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246</v>
      </c>
      <c r="D7" s="16" t="s">
        <v>247</v>
      </c>
      <c r="E7" s="17">
        <v>2001</v>
      </c>
      <c r="F7" s="66">
        <v>0.16761574074074073</v>
      </c>
      <c r="G7" s="19">
        <v>1</v>
      </c>
      <c r="H7" s="15" t="s">
        <v>9</v>
      </c>
      <c r="I7" s="20" t="s">
        <v>248</v>
      </c>
      <c r="J7" s="21"/>
      <c r="K7" s="66">
        <v>0.019375</v>
      </c>
      <c r="L7" s="68">
        <f>1.9/(HOUR(K7)+MINUTE(K7)/60+SECOND(K7)/3600)</f>
        <v>4.086021505376344</v>
      </c>
      <c r="M7" s="15">
        <v>18</v>
      </c>
      <c r="N7" s="23">
        <v>0.0017939814814814815</v>
      </c>
      <c r="O7" s="66">
        <v>0.0927662037037037</v>
      </c>
      <c r="P7" s="68">
        <f>91.5/(HOUR(O7)+MINUTE(O7)/60+SECOND(O7)/3600)</f>
        <v>41.097941359950084</v>
      </c>
      <c r="Q7" s="15">
        <v>3</v>
      </c>
      <c r="R7" s="17">
        <v>3</v>
      </c>
      <c r="S7" s="26">
        <v>14</v>
      </c>
      <c r="T7" s="23">
        <v>0.001261574074074074</v>
      </c>
      <c r="U7" s="66">
        <v>0.0524074074074074</v>
      </c>
      <c r="V7" s="68">
        <f>21.1/(HOUR(U7)+MINUTE(U7)/60+SECOND(U7)/3600)</f>
        <v>16.775618374558302</v>
      </c>
      <c r="W7" s="15">
        <v>1</v>
      </c>
      <c r="X7" s="26">
        <v>2</v>
      </c>
    </row>
    <row r="8" spans="2:24" ht="14.25">
      <c r="B8" s="37">
        <v>247</v>
      </c>
      <c r="C8" s="38" t="s">
        <v>101</v>
      </c>
      <c r="D8" s="38" t="s">
        <v>20</v>
      </c>
      <c r="E8" s="39">
        <v>2750</v>
      </c>
      <c r="F8" s="67">
        <v>0.21144675925925926</v>
      </c>
      <c r="G8" s="41">
        <v>69</v>
      </c>
      <c r="H8" s="37" t="s">
        <v>9</v>
      </c>
      <c r="I8" s="42" t="s">
        <v>217</v>
      </c>
      <c r="J8" s="65">
        <f>F8-F$7</f>
        <v>0.04383101851851853</v>
      </c>
      <c r="K8" s="67">
        <v>0.029456018518518517</v>
      </c>
      <c r="L8" s="69">
        <f>1.9/(HOUR(K8)+MINUTE(K8)/60+SECOND(K8)/3600)</f>
        <v>2.68762278978389</v>
      </c>
      <c r="M8" s="37">
        <v>619</v>
      </c>
      <c r="N8" s="45">
        <v>0.005115740740740741</v>
      </c>
      <c r="O8" s="67">
        <v>0.10636574074074073</v>
      </c>
      <c r="P8" s="69">
        <f>91.5/(HOUR(O8)+MINUTE(O8)/60+SECOND(O8)/3600)</f>
        <v>35.84330794341676</v>
      </c>
      <c r="Q8" s="37">
        <v>205</v>
      </c>
      <c r="R8" s="39">
        <v>330</v>
      </c>
      <c r="S8" s="48">
        <v>289</v>
      </c>
      <c r="T8" s="45">
        <v>0.002743055555555556</v>
      </c>
      <c r="U8" s="67">
        <v>0.06774305555555556</v>
      </c>
      <c r="V8" s="69">
        <f>21.1/(HOUR(U8)+MINUTE(U8)/60+SECOND(U8)/3600)</f>
        <v>12.977960020502307</v>
      </c>
      <c r="W8" s="37">
        <v>173</v>
      </c>
      <c r="X8" s="48">
        <v>83</v>
      </c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5.8515625" style="0" customWidth="1"/>
    <col min="3" max="3" width="19.57421875" style="0" customWidth="1"/>
    <col min="4" max="4" width="21.57421875" style="0" customWidth="1"/>
    <col min="5" max="5" width="6.28125" style="0" customWidth="1"/>
    <col min="6" max="6" width="7.8515625" style="0" customWidth="1"/>
    <col min="7" max="7" width="5.28125" style="0" customWidth="1"/>
    <col min="8" max="8" width="1.28515625" style="0" bestFit="1" customWidth="1"/>
    <col min="9" max="9" width="5.140625" style="0" customWidth="1"/>
    <col min="10" max="10" width="7.57421875" style="0" customWidth="1"/>
    <col min="11" max="11" width="7.8515625" style="0" customWidth="1"/>
    <col min="12" max="12" width="6.140625" style="0" customWidth="1"/>
    <col min="13" max="13" width="5.421875" style="0" customWidth="1"/>
    <col min="14" max="14" width="6.7109375" style="0" customWidth="1"/>
    <col min="15" max="15" width="7.7109375" style="0" customWidth="1"/>
    <col min="16" max="16" width="6.28125" style="0" customWidth="1"/>
    <col min="17" max="17" width="5.421875" style="0" customWidth="1"/>
    <col min="18" max="18" width="5.140625" style="0" customWidth="1"/>
    <col min="19" max="19" width="5.28125" style="0" customWidth="1"/>
    <col min="20" max="20" width="6.140625" style="0" customWidth="1"/>
    <col min="21" max="21" width="7.7109375" style="0" customWidth="1"/>
    <col min="22" max="22" width="6.7109375" style="0" customWidth="1"/>
    <col min="23" max="23" width="6.00390625" style="0" customWidth="1"/>
    <col min="24" max="24" width="4.57421875" style="0" customWidth="1"/>
  </cols>
  <sheetData>
    <row r="1" ht="21">
      <c r="A1" s="64" t="s">
        <v>252</v>
      </c>
    </row>
    <row r="3" ht="14.25">
      <c r="B3" s="63" t="s">
        <v>261</v>
      </c>
    </row>
    <row r="4" ht="14.25">
      <c r="B4" s="63" t="s">
        <v>262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253</v>
      </c>
      <c r="D7" s="16" t="s">
        <v>254</v>
      </c>
      <c r="E7" s="17">
        <v>6</v>
      </c>
      <c r="F7" s="66">
        <v>0.1763773148148148</v>
      </c>
      <c r="G7" s="19">
        <v>1</v>
      </c>
      <c r="H7" s="15" t="s">
        <v>9</v>
      </c>
      <c r="I7" s="20" t="s">
        <v>223</v>
      </c>
      <c r="J7" s="21"/>
      <c r="K7" s="66">
        <v>0.0196875</v>
      </c>
      <c r="L7" s="68">
        <f aca="true" t="shared" si="0" ref="L7:L12">1.9/(HOUR(K7)+MINUTE(K7)/60+SECOND(K7)/3600)</f>
        <v>4.0211640211640205</v>
      </c>
      <c r="M7" s="15">
        <v>10</v>
      </c>
      <c r="N7" s="23">
        <v>0.0018634259259259261</v>
      </c>
      <c r="O7" s="66">
        <v>0.09840277777777778</v>
      </c>
      <c r="P7" s="68">
        <f aca="true" t="shared" si="1" ref="P7:P12">92/(HOUR(O7)+MINUTE(O7)/60+SECOND(O7)/3600)</f>
        <v>38.955539872971066</v>
      </c>
      <c r="Q7" s="15">
        <v>6</v>
      </c>
      <c r="R7" s="17"/>
      <c r="S7" s="26"/>
      <c r="T7" s="23">
        <v>0.0011805555555555556</v>
      </c>
      <c r="U7" s="66">
        <v>0.055219907407407405</v>
      </c>
      <c r="V7" s="68">
        <f aca="true" t="shared" si="2" ref="V7:V12">21.1/(HOUR(U7)+MINUTE(U7)/60+SECOND(U7)/3600)</f>
        <v>15.92119052609516</v>
      </c>
      <c r="W7" s="15">
        <v>3</v>
      </c>
      <c r="X7" s="26"/>
    </row>
    <row r="8" spans="2:24" ht="14.25">
      <c r="B8" s="37">
        <v>115</v>
      </c>
      <c r="C8" s="38" t="s">
        <v>256</v>
      </c>
      <c r="D8" s="38" t="s">
        <v>20</v>
      </c>
      <c r="E8" s="39">
        <v>269</v>
      </c>
      <c r="F8" s="67">
        <v>0.22168981481481484</v>
      </c>
      <c r="G8" s="41">
        <v>58</v>
      </c>
      <c r="H8" s="37" t="s">
        <v>9</v>
      </c>
      <c r="I8" s="42" t="s">
        <v>223</v>
      </c>
      <c r="J8" s="65">
        <f>F8-F$7</f>
        <v>0.04531250000000003</v>
      </c>
      <c r="K8" s="67">
        <v>0.025405092592592594</v>
      </c>
      <c r="L8" s="69">
        <f t="shared" si="0"/>
        <v>3.1161731207289294</v>
      </c>
      <c r="M8" s="37">
        <v>122</v>
      </c>
      <c r="N8" s="45">
        <v>0.0021296296296296298</v>
      </c>
      <c r="O8" s="67">
        <v>0.11168981481481481</v>
      </c>
      <c r="P8" s="69">
        <f t="shared" si="1"/>
        <v>34.32124352331606</v>
      </c>
      <c r="Q8" s="37">
        <v>69</v>
      </c>
      <c r="R8" s="39"/>
      <c r="S8" s="48"/>
      <c r="T8" s="45">
        <v>0.0018634259259259261</v>
      </c>
      <c r="U8" s="67">
        <v>0.08056712962962963</v>
      </c>
      <c r="V8" s="69">
        <f t="shared" si="2"/>
        <v>10.9122252549921</v>
      </c>
      <c r="W8" s="37">
        <v>240</v>
      </c>
      <c r="X8" s="48"/>
    </row>
    <row r="9" spans="2:24" ht="14.25">
      <c r="B9" s="15">
        <v>250</v>
      </c>
      <c r="C9" s="16" t="s">
        <v>255</v>
      </c>
      <c r="D9" s="16" t="s">
        <v>20</v>
      </c>
      <c r="E9" s="17">
        <v>268</v>
      </c>
      <c r="F9" s="66">
        <v>0.2387384259259259</v>
      </c>
      <c r="G9" s="19">
        <v>120</v>
      </c>
      <c r="H9" s="15" t="s">
        <v>9</v>
      </c>
      <c r="I9" s="20" t="s">
        <v>223</v>
      </c>
      <c r="J9" s="70">
        <f>F9-F$7</f>
        <v>0.06236111111111109</v>
      </c>
      <c r="K9" s="66">
        <v>0.03155092592592592</v>
      </c>
      <c r="L9" s="68">
        <f t="shared" si="0"/>
        <v>2.5091709464416727</v>
      </c>
      <c r="M9" s="15">
        <v>427</v>
      </c>
      <c r="N9" s="23">
        <v>0.0025925925925925925</v>
      </c>
      <c r="O9" s="66">
        <v>0.12510416666666666</v>
      </c>
      <c r="P9" s="68">
        <f t="shared" si="1"/>
        <v>30.64113238967527</v>
      </c>
      <c r="Q9" s="15">
        <v>320</v>
      </c>
      <c r="R9" s="17"/>
      <c r="S9" s="26"/>
      <c r="T9" s="23">
        <v>0.0016203703703703703</v>
      </c>
      <c r="U9" s="66">
        <v>0.07784722222222222</v>
      </c>
      <c r="V9" s="68">
        <f t="shared" si="2"/>
        <v>11.293487957181089</v>
      </c>
      <c r="W9" s="15">
        <v>200</v>
      </c>
      <c r="X9" s="26"/>
    </row>
    <row r="10" spans="2:24" ht="14.25">
      <c r="B10" s="37">
        <v>290</v>
      </c>
      <c r="C10" s="38" t="s">
        <v>257</v>
      </c>
      <c r="D10" s="38" t="s">
        <v>20</v>
      </c>
      <c r="E10" s="39">
        <v>269</v>
      </c>
      <c r="F10" s="67">
        <v>0.24337962962962964</v>
      </c>
      <c r="G10" s="41">
        <v>135</v>
      </c>
      <c r="H10" s="37" t="s">
        <v>9</v>
      </c>
      <c r="I10" s="42" t="s">
        <v>223</v>
      </c>
      <c r="J10" s="65">
        <f>F10-F$7</f>
        <v>0.06700231481481483</v>
      </c>
      <c r="K10" s="67">
        <v>0.029120370370370366</v>
      </c>
      <c r="L10" s="69">
        <f t="shared" si="0"/>
        <v>2.7186009538950713</v>
      </c>
      <c r="M10" s="37">
        <v>345</v>
      </c>
      <c r="N10" s="45">
        <v>0.0028124999999999995</v>
      </c>
      <c r="O10" s="67">
        <v>0.12121527777777778</v>
      </c>
      <c r="P10" s="69">
        <f t="shared" si="1"/>
        <v>31.624176453738183</v>
      </c>
      <c r="Q10" s="37">
        <v>239</v>
      </c>
      <c r="R10" s="39"/>
      <c r="S10" s="48"/>
      <c r="T10" s="45">
        <v>0.0021412037037037038</v>
      </c>
      <c r="U10" s="67">
        <v>0.0880787037037037</v>
      </c>
      <c r="V10" s="69">
        <f t="shared" si="2"/>
        <v>9.981603153745073</v>
      </c>
      <c r="W10" s="37">
        <v>378</v>
      </c>
      <c r="X10" s="48"/>
    </row>
    <row r="11" spans="2:24" ht="14.25">
      <c r="B11" s="15">
        <v>332</v>
      </c>
      <c r="C11" s="16" t="s">
        <v>258</v>
      </c>
      <c r="D11" s="16" t="s">
        <v>20</v>
      </c>
      <c r="E11" s="17">
        <v>267</v>
      </c>
      <c r="F11" s="66">
        <v>0.24908564814814815</v>
      </c>
      <c r="G11" s="19">
        <v>148</v>
      </c>
      <c r="H11" s="15" t="s">
        <v>9</v>
      </c>
      <c r="I11" s="20" t="s">
        <v>223</v>
      </c>
      <c r="J11" s="70">
        <f>F11-F$7</f>
        <v>0.07270833333333335</v>
      </c>
      <c r="K11" s="66">
        <v>0.03612268518518518</v>
      </c>
      <c r="L11" s="68">
        <f t="shared" si="0"/>
        <v>2.191605254726049</v>
      </c>
      <c r="M11" s="15">
        <v>559</v>
      </c>
      <c r="N11" s="23"/>
      <c r="O11" s="66">
        <v>0.1318287037037037</v>
      </c>
      <c r="P11" s="68">
        <f t="shared" si="1"/>
        <v>29.07813871817384</v>
      </c>
      <c r="Q11" s="15">
        <v>436</v>
      </c>
      <c r="R11" s="17"/>
      <c r="S11" s="26"/>
      <c r="T11" s="23">
        <v>0.001967592592592593</v>
      </c>
      <c r="U11" s="66">
        <v>0.07913194444444445</v>
      </c>
      <c r="V11" s="68">
        <f t="shared" si="2"/>
        <v>11.110136024572181</v>
      </c>
      <c r="W11" s="15">
        <v>220</v>
      </c>
      <c r="X11" s="26"/>
    </row>
    <row r="12" spans="2:24" ht="14.25">
      <c r="B12" s="37">
        <v>495</v>
      </c>
      <c r="C12" s="38" t="s">
        <v>259</v>
      </c>
      <c r="D12" s="38" t="s">
        <v>20</v>
      </c>
      <c r="E12" s="39">
        <v>625</v>
      </c>
      <c r="F12" s="67">
        <v>0.28052083333333333</v>
      </c>
      <c r="G12" s="41">
        <v>19</v>
      </c>
      <c r="H12" s="37" t="s">
        <v>9</v>
      </c>
      <c r="I12" s="42" t="s">
        <v>260</v>
      </c>
      <c r="J12" s="65">
        <f>F12-F$7</f>
        <v>0.10414351851851852</v>
      </c>
      <c r="K12" s="67">
        <v>0.03119212962962963</v>
      </c>
      <c r="L12" s="69">
        <f t="shared" si="0"/>
        <v>2.5380333951762526</v>
      </c>
      <c r="M12" s="37">
        <v>409</v>
      </c>
      <c r="N12" s="45">
        <v>0.0030671296296296297</v>
      </c>
      <c r="O12" s="67">
        <v>0.15083333333333335</v>
      </c>
      <c r="P12" s="69">
        <f t="shared" si="1"/>
        <v>25.414364640883978</v>
      </c>
      <c r="Q12" s="37">
        <v>577</v>
      </c>
      <c r="R12" s="39"/>
      <c r="S12" s="48"/>
      <c r="T12" s="45">
        <v>0.0028819444444444444</v>
      </c>
      <c r="U12" s="67">
        <v>0.09252314814814815</v>
      </c>
      <c r="V12" s="69">
        <f t="shared" si="2"/>
        <v>9.502126594946208</v>
      </c>
      <c r="W12" s="37">
        <v>430</v>
      </c>
      <c r="X12" s="48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5.7109375" style="0" customWidth="1"/>
    <col min="3" max="3" width="20.7109375" style="0" customWidth="1"/>
    <col min="4" max="4" width="19.28125" style="0" customWidth="1"/>
    <col min="5" max="5" width="6.140625" style="0" customWidth="1"/>
    <col min="6" max="6" width="7.7109375" style="0" customWidth="1"/>
    <col min="7" max="7" width="4.7109375" style="0" customWidth="1"/>
    <col min="8" max="8" width="1.28515625" style="0" bestFit="1" customWidth="1"/>
    <col min="9" max="9" width="4.57421875" style="0" customWidth="1"/>
    <col min="10" max="10" width="7.421875" style="0" customWidth="1"/>
    <col min="11" max="11" width="7.7109375" style="0" customWidth="1"/>
    <col min="12" max="12" width="7.28125" style="0" customWidth="1"/>
    <col min="13" max="13" width="5.421875" style="0" customWidth="1"/>
    <col min="14" max="14" width="6.28125" style="0" customWidth="1"/>
    <col min="15" max="15" width="7.7109375" style="0" customWidth="1"/>
    <col min="16" max="16" width="6.7109375" style="0" customWidth="1"/>
    <col min="17" max="17" width="6.00390625" style="0" customWidth="1"/>
    <col min="18" max="18" width="5.7109375" style="0" customWidth="1"/>
    <col min="19" max="19" width="5.421875" style="0" customWidth="1"/>
    <col min="20" max="20" width="7.00390625" style="0" customWidth="1"/>
    <col min="21" max="21" width="8.140625" style="0" customWidth="1"/>
    <col min="22" max="22" width="6.7109375" style="0" customWidth="1"/>
    <col min="23" max="23" width="6.00390625" style="0" customWidth="1"/>
    <col min="24" max="24" width="6.28125" style="0" customWidth="1"/>
  </cols>
  <sheetData>
    <row r="1" ht="21">
      <c r="A1" s="64" t="s">
        <v>292</v>
      </c>
    </row>
    <row r="3" ht="14.25">
      <c r="B3" s="63" t="s">
        <v>58</v>
      </c>
    </row>
    <row r="4" ht="14.25">
      <c r="B4" s="63" t="s">
        <v>263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12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264</v>
      </c>
      <c r="D7" s="16" t="s">
        <v>140</v>
      </c>
      <c r="E7" s="17">
        <v>389</v>
      </c>
      <c r="F7" s="66">
        <v>0.08877314814814814</v>
      </c>
      <c r="G7" s="19">
        <v>1</v>
      </c>
      <c r="H7" s="15" t="s">
        <v>9</v>
      </c>
      <c r="I7" s="20" t="s">
        <v>80</v>
      </c>
      <c r="J7" s="21"/>
      <c r="K7" s="66">
        <v>0.01875</v>
      </c>
      <c r="L7" s="23">
        <v>0.00125</v>
      </c>
      <c r="M7" s="15">
        <v>3</v>
      </c>
      <c r="N7" s="24"/>
      <c r="O7" s="66">
        <v>0.04155092592592593</v>
      </c>
      <c r="P7" s="68">
        <f>40/(HOUR(O7)+MINUTE(O7)/60+SECOND(O7)/3600)</f>
        <v>40.111420612813376</v>
      </c>
      <c r="Q7" s="15">
        <v>1</v>
      </c>
      <c r="R7" s="17">
        <v>1</v>
      </c>
      <c r="S7" s="26">
        <v>2</v>
      </c>
      <c r="T7" s="24">
        <v>0.0007291666666666667</v>
      </c>
      <c r="U7" s="66">
        <v>0.02774305555555556</v>
      </c>
      <c r="V7" s="68">
        <f>10/(HOUR(U7)+MINUTE(U7)/60+SECOND(U7)/3600)</f>
        <v>15.01877346683354</v>
      </c>
      <c r="W7" s="15">
        <v>4</v>
      </c>
      <c r="X7" s="26">
        <v>0</v>
      </c>
    </row>
    <row r="8" spans="2:24" ht="14.25">
      <c r="B8" s="37">
        <v>6</v>
      </c>
      <c r="C8" s="38" t="s">
        <v>265</v>
      </c>
      <c r="D8" s="38"/>
      <c r="E8" s="39">
        <v>351</v>
      </c>
      <c r="F8" s="67">
        <v>0.09413194444444445</v>
      </c>
      <c r="G8" s="41">
        <v>2</v>
      </c>
      <c r="H8" s="37" t="s">
        <v>9</v>
      </c>
      <c r="I8" s="42" t="s">
        <v>77</v>
      </c>
      <c r="J8" s="65">
        <f>F8-F$7</f>
        <v>0.005358796296296306</v>
      </c>
      <c r="K8" s="67">
        <v>0.02091435185185185</v>
      </c>
      <c r="L8" s="45">
        <v>0.001388888888888889</v>
      </c>
      <c r="M8" s="37">
        <v>21</v>
      </c>
      <c r="N8" s="46"/>
      <c r="O8" s="67">
        <v>0.043009259259259254</v>
      </c>
      <c r="P8" s="69">
        <f>40/(HOUR(O8)+MINUTE(O8)/60+SECOND(O8)/3600)</f>
        <v>38.751345532831</v>
      </c>
      <c r="Q8" s="37">
        <v>3</v>
      </c>
      <c r="R8" s="39">
        <v>4</v>
      </c>
      <c r="S8" s="48">
        <v>17</v>
      </c>
      <c r="T8" s="46">
        <v>0.0005555555555555556</v>
      </c>
      <c r="U8" s="67">
        <v>0.029652777777777778</v>
      </c>
      <c r="V8" s="69">
        <f>10/(HOUR(U8)+MINUTE(U8)/60+SECOND(U8)/3600)</f>
        <v>14.05152224824356</v>
      </c>
      <c r="W8" s="37">
        <v>16</v>
      </c>
      <c r="X8" s="48">
        <v>-2</v>
      </c>
    </row>
    <row r="9" spans="2:24" ht="14.25">
      <c r="B9" s="15">
        <v>161</v>
      </c>
      <c r="C9" s="16" t="s">
        <v>266</v>
      </c>
      <c r="D9" s="16" t="s">
        <v>20</v>
      </c>
      <c r="E9" s="17">
        <v>69</v>
      </c>
      <c r="F9" s="66">
        <v>0.11430555555555555</v>
      </c>
      <c r="G9" s="19">
        <v>76</v>
      </c>
      <c r="H9" s="15" t="s">
        <v>9</v>
      </c>
      <c r="I9" s="20" t="s">
        <v>77</v>
      </c>
      <c r="J9" s="70">
        <f>F9-F$7</f>
        <v>0.025532407407407406</v>
      </c>
      <c r="K9" s="66">
        <v>0.028067129629629626</v>
      </c>
      <c r="L9" s="23">
        <v>0.0018634259259259261</v>
      </c>
      <c r="M9" s="15">
        <v>276</v>
      </c>
      <c r="N9" s="24"/>
      <c r="O9" s="66">
        <v>0.0491550925925926</v>
      </c>
      <c r="P9" s="68">
        <f>40/(HOUR(O9)+MINUTE(O9)/60+SECOND(O9)/3600)</f>
        <v>33.906286790675765</v>
      </c>
      <c r="Q9" s="15">
        <v>131</v>
      </c>
      <c r="R9" s="17">
        <v>201</v>
      </c>
      <c r="S9" s="26">
        <v>75</v>
      </c>
      <c r="T9" s="24">
        <v>0.0011805555555555556</v>
      </c>
      <c r="U9" s="66">
        <v>0.035902777777777777</v>
      </c>
      <c r="V9" s="68">
        <f>10/(HOUR(U9)+MINUTE(U9)/60+SECOND(U9)/3600)</f>
        <v>11.60541586073501</v>
      </c>
      <c r="W9" s="15">
        <v>148</v>
      </c>
      <c r="X9" s="26">
        <v>40</v>
      </c>
    </row>
    <row r="10" spans="2:24" ht="14.25">
      <c r="B10" s="37" t="s">
        <v>93</v>
      </c>
      <c r="C10" s="38" t="s">
        <v>267</v>
      </c>
      <c r="D10" s="38" t="s">
        <v>20</v>
      </c>
      <c r="E10" s="39">
        <v>398</v>
      </c>
      <c r="F10" s="67">
        <v>0.10975694444444445</v>
      </c>
      <c r="G10" s="41"/>
      <c r="H10" s="37" t="s">
        <v>9</v>
      </c>
      <c r="I10" s="42" t="s">
        <v>80</v>
      </c>
      <c r="J10" s="65">
        <f>F10-F$7</f>
        <v>0.020983796296296306</v>
      </c>
      <c r="K10" s="67">
        <v>0.025104166666666664</v>
      </c>
      <c r="L10" s="45">
        <v>0.0016666666666666668</v>
      </c>
      <c r="M10" s="37">
        <v>142</v>
      </c>
      <c r="N10" s="46"/>
      <c r="O10" s="67">
        <v>0.04702546296296297</v>
      </c>
      <c r="P10" s="69">
        <f>40/(HOUR(O10)+MINUTE(O10)/60+SECOND(O10)/3600)</f>
        <v>35.44179177947329</v>
      </c>
      <c r="Q10" s="37">
        <v>62</v>
      </c>
      <c r="R10" s="39">
        <v>88</v>
      </c>
      <c r="S10" s="48">
        <v>54</v>
      </c>
      <c r="T10" s="46">
        <v>0.0010069444444444444</v>
      </c>
      <c r="U10" s="67"/>
      <c r="V10" s="69"/>
      <c r="W10" s="37"/>
      <c r="X10" s="48"/>
    </row>
    <row r="12" ht="14.25">
      <c r="B12" s="63" t="s">
        <v>268</v>
      </c>
    </row>
    <row r="13" ht="14.25">
      <c r="B13" s="63" t="s">
        <v>269</v>
      </c>
    </row>
    <row r="14" spans="2:24" ht="14.25">
      <c r="B14" s="1"/>
      <c r="C14" s="2"/>
      <c r="D14" s="2"/>
      <c r="E14" s="3"/>
      <c r="F14" s="118" t="s">
        <v>0</v>
      </c>
      <c r="G14" s="118"/>
      <c r="H14" s="118"/>
      <c r="I14" s="118"/>
      <c r="J14" s="4"/>
      <c r="K14" s="114" t="s">
        <v>1</v>
      </c>
      <c r="L14" s="115"/>
      <c r="M14" s="115"/>
      <c r="N14" s="5"/>
      <c r="O14" s="114" t="s">
        <v>2</v>
      </c>
      <c r="P14" s="115"/>
      <c r="Q14" s="115"/>
      <c r="R14" s="115"/>
      <c r="S14" s="115"/>
      <c r="T14" s="5"/>
      <c r="U14" s="114" t="s">
        <v>3</v>
      </c>
      <c r="V14" s="116"/>
      <c r="W14" s="116"/>
      <c r="X14" s="117"/>
    </row>
    <row r="15" spans="1:24" ht="14.25">
      <c r="A15" s="63"/>
      <c r="B15" s="27" t="s">
        <v>4</v>
      </c>
      <c r="C15" s="27" t="s">
        <v>5</v>
      </c>
      <c r="D15" s="27" t="s">
        <v>6</v>
      </c>
      <c r="E15" s="27" t="s">
        <v>7</v>
      </c>
      <c r="F15" s="29" t="s">
        <v>8</v>
      </c>
      <c r="G15" s="34" t="s">
        <v>4</v>
      </c>
      <c r="H15" s="31" t="s">
        <v>9</v>
      </c>
      <c r="I15" s="32" t="s">
        <v>10</v>
      </c>
      <c r="J15" s="33" t="s">
        <v>11</v>
      </c>
      <c r="K15" s="31" t="s">
        <v>8</v>
      </c>
      <c r="L15" s="34" t="s">
        <v>12</v>
      </c>
      <c r="M15" s="35" t="s">
        <v>4</v>
      </c>
      <c r="N15" s="31" t="s">
        <v>13</v>
      </c>
      <c r="O15" s="31" t="s">
        <v>8</v>
      </c>
      <c r="P15" s="36" t="s">
        <v>14</v>
      </c>
      <c r="Q15" s="35" t="s">
        <v>4</v>
      </c>
      <c r="R15" s="35" t="s">
        <v>15</v>
      </c>
      <c r="S15" s="27" t="s">
        <v>16</v>
      </c>
      <c r="T15" s="31" t="s">
        <v>17</v>
      </c>
      <c r="U15" s="31" t="s">
        <v>8</v>
      </c>
      <c r="V15" s="36" t="s">
        <v>14</v>
      </c>
      <c r="W15" s="35" t="s">
        <v>4</v>
      </c>
      <c r="X15" s="27" t="s">
        <v>18</v>
      </c>
    </row>
    <row r="16" spans="2:24" ht="14.25">
      <c r="B16" s="15">
        <v>1</v>
      </c>
      <c r="C16" s="16" t="s">
        <v>270</v>
      </c>
      <c r="D16" s="16" t="s">
        <v>271</v>
      </c>
      <c r="E16" s="17">
        <v>337</v>
      </c>
      <c r="F16" s="66">
        <v>0.16282407407407407</v>
      </c>
      <c r="G16" s="19">
        <v>1</v>
      </c>
      <c r="H16" s="15" t="s">
        <v>9</v>
      </c>
      <c r="I16" s="20" t="s">
        <v>77</v>
      </c>
      <c r="J16" s="70"/>
      <c r="K16" s="66">
        <v>0.017627314814814814</v>
      </c>
      <c r="L16" s="23">
        <v>0.0009259259259259259</v>
      </c>
      <c r="M16" s="15">
        <v>2</v>
      </c>
      <c r="N16" s="24">
        <v>0.0015624999999999999</v>
      </c>
      <c r="O16" s="66">
        <v>0.08943287037037036</v>
      </c>
      <c r="P16" s="68">
        <f>90/(HOUR(O16)+MINUTE(O16)/60+SECOND(O16)/3600)</f>
        <v>41.93089167852983</v>
      </c>
      <c r="Q16" s="15">
        <v>1</v>
      </c>
      <c r="R16" s="17">
        <v>1</v>
      </c>
      <c r="S16" s="26">
        <v>1</v>
      </c>
      <c r="T16" s="24">
        <v>0.0008217592592592592</v>
      </c>
      <c r="U16" s="66">
        <v>0.05337962962962963</v>
      </c>
      <c r="V16" s="68">
        <f>21/(HOUR(U16)+MINUTE(U16)/60+SECOND(U16)/3600)</f>
        <v>16.392020815264527</v>
      </c>
      <c r="W16" s="15">
        <v>8</v>
      </c>
      <c r="X16" s="26">
        <v>0</v>
      </c>
    </row>
    <row r="17" spans="2:24" ht="14.25">
      <c r="B17" s="37">
        <v>57</v>
      </c>
      <c r="C17" s="38" t="s">
        <v>272</v>
      </c>
      <c r="D17" s="38" t="s">
        <v>20</v>
      </c>
      <c r="E17" s="39">
        <v>328</v>
      </c>
      <c r="F17" s="67">
        <v>0.19144675925925925</v>
      </c>
      <c r="G17" s="41">
        <v>44</v>
      </c>
      <c r="H17" s="37" t="s">
        <v>9</v>
      </c>
      <c r="I17" s="42" t="s">
        <v>77</v>
      </c>
      <c r="J17" s="65">
        <f>F17-F$16</f>
        <v>0.02862268518518518</v>
      </c>
      <c r="K17" s="67">
        <v>0.020162037037037037</v>
      </c>
      <c r="L17" s="45">
        <v>0.0010532407407407407</v>
      </c>
      <c r="M17" s="37">
        <v>24</v>
      </c>
      <c r="N17" s="46">
        <v>0.002314814814814815</v>
      </c>
      <c r="O17" s="67">
        <v>0.09634259259259259</v>
      </c>
      <c r="P17" s="69">
        <f>90/(HOUR(O17)+MINUTE(O17)/60+SECOND(O17)/3600)</f>
        <v>38.923594425756846</v>
      </c>
      <c r="Q17" s="37">
        <v>11</v>
      </c>
      <c r="R17" s="39">
        <v>9</v>
      </c>
      <c r="S17" s="48">
        <v>15</v>
      </c>
      <c r="T17" s="46">
        <v>0.0012847222222222223</v>
      </c>
      <c r="U17" s="67">
        <v>0.07134259259259258</v>
      </c>
      <c r="V17" s="69">
        <f>21/(HOUR(U17)+MINUTE(U17)/60+SECOND(U17)/3600)</f>
        <v>12.264763140817651</v>
      </c>
      <c r="W17" s="37">
        <v>175</v>
      </c>
      <c r="X17" s="48">
        <v>-48</v>
      </c>
    </row>
    <row r="18" spans="2:24" ht="14.25">
      <c r="B18" s="15">
        <v>92</v>
      </c>
      <c r="C18" s="16" t="s">
        <v>273</v>
      </c>
      <c r="D18" s="16" t="s">
        <v>20</v>
      </c>
      <c r="E18" s="17">
        <v>317</v>
      </c>
      <c r="F18" s="66">
        <v>0.1979050925925926</v>
      </c>
      <c r="G18" s="19">
        <v>32</v>
      </c>
      <c r="H18" s="15" t="s">
        <v>9</v>
      </c>
      <c r="I18" s="20" t="s">
        <v>80</v>
      </c>
      <c r="J18" s="70">
        <f>F18-F$16</f>
        <v>0.035081018518518525</v>
      </c>
      <c r="K18" s="66">
        <v>0.02130787037037037</v>
      </c>
      <c r="L18" s="23">
        <v>0.0011111111111111111</v>
      </c>
      <c r="M18" s="15">
        <v>52</v>
      </c>
      <c r="N18" s="24">
        <v>0.0034953703703703705</v>
      </c>
      <c r="O18" s="66">
        <v>0.10284722222222221</v>
      </c>
      <c r="P18" s="68">
        <f>90/(HOUR(O18)+MINUTE(O18)/60+SECOND(O18)/3600)</f>
        <v>36.46185010128292</v>
      </c>
      <c r="Q18" s="15">
        <v>75</v>
      </c>
      <c r="R18" s="17">
        <v>79</v>
      </c>
      <c r="S18" s="26">
        <v>-27</v>
      </c>
      <c r="T18" s="24">
        <v>0.0014814814814814814</v>
      </c>
      <c r="U18" s="66">
        <v>0.06877314814814815</v>
      </c>
      <c r="V18" s="68">
        <f>21/(HOUR(U18)+MINUTE(U18)/60+SECOND(U18)/3600)</f>
        <v>12.722988892628745</v>
      </c>
      <c r="W18" s="15">
        <v>145</v>
      </c>
      <c r="X18" s="26">
        <v>-13</v>
      </c>
    </row>
    <row r="19" spans="2:24" ht="14.25">
      <c r="B19" s="37">
        <v>109</v>
      </c>
      <c r="C19" s="38" t="s">
        <v>274</v>
      </c>
      <c r="D19" s="38" t="s">
        <v>20</v>
      </c>
      <c r="E19" s="39">
        <v>350</v>
      </c>
      <c r="F19" s="67">
        <v>0.2001388888888889</v>
      </c>
      <c r="G19" s="41">
        <v>40</v>
      </c>
      <c r="H19" s="37" t="s">
        <v>9</v>
      </c>
      <c r="I19" s="42" t="s">
        <v>80</v>
      </c>
      <c r="J19" s="65">
        <f>F19-F$16</f>
        <v>0.03731481481481483</v>
      </c>
      <c r="K19" s="67">
        <v>0.021770833333333336</v>
      </c>
      <c r="L19" s="45">
        <v>0.0011458333333333333</v>
      </c>
      <c r="M19" s="37">
        <v>76</v>
      </c>
      <c r="N19" s="46">
        <v>0.0034375</v>
      </c>
      <c r="O19" s="67">
        <v>0.10708333333333335</v>
      </c>
      <c r="P19" s="69">
        <f>90/(HOUR(O19)+MINUTE(O19)/60+SECOND(O19)/3600)</f>
        <v>35.01945525291829</v>
      </c>
      <c r="Q19" s="37">
        <v>139</v>
      </c>
      <c r="R19" s="39">
        <v>128</v>
      </c>
      <c r="S19" s="48">
        <v>-52</v>
      </c>
      <c r="T19" s="46">
        <v>0.0018287037037037037</v>
      </c>
      <c r="U19" s="67">
        <v>0.06601851851851852</v>
      </c>
      <c r="V19" s="69">
        <f>21/(HOUR(U19)+MINUTE(U19)/60+SECOND(U19)/3600)</f>
        <v>13.253856942496492</v>
      </c>
      <c r="W19" s="37">
        <v>105</v>
      </c>
      <c r="X19" s="48">
        <v>19</v>
      </c>
    </row>
  </sheetData>
  <sheetProtection/>
  <mergeCells count="8">
    <mergeCell ref="F5:I5"/>
    <mergeCell ref="K5:M5"/>
    <mergeCell ref="O5:S5"/>
    <mergeCell ref="U5:X5"/>
    <mergeCell ref="F14:I14"/>
    <mergeCell ref="K14:M14"/>
    <mergeCell ref="O14:S14"/>
    <mergeCell ref="U14:X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5.7109375" style="0" customWidth="1"/>
    <col min="3" max="3" width="16.7109375" style="0" customWidth="1"/>
    <col min="4" max="4" width="23.00390625" style="0" customWidth="1"/>
    <col min="5" max="5" width="6.57421875" style="0" customWidth="1"/>
    <col min="6" max="6" width="8.7109375" style="0" customWidth="1"/>
    <col min="7" max="7" width="4.7109375" style="0" customWidth="1"/>
    <col min="8" max="8" width="1.28515625" style="0" bestFit="1" customWidth="1"/>
    <col min="9" max="9" width="4.00390625" style="0" customWidth="1"/>
    <col min="10" max="10" width="7.8515625" style="0" customWidth="1"/>
    <col min="11" max="11" width="8.57421875" style="0" customWidth="1"/>
    <col min="12" max="12" width="6.7109375" style="0" customWidth="1"/>
    <col min="13" max="13" width="4.7109375" style="0" customWidth="1"/>
    <col min="14" max="14" width="6.421875" style="0" customWidth="1"/>
    <col min="15" max="15" width="8.140625" style="0" customWidth="1"/>
    <col min="16" max="16" width="7.140625" style="0" customWidth="1"/>
    <col min="17" max="17" width="5.28125" style="0" customWidth="1"/>
    <col min="18" max="19" width="4.421875" style="0" customWidth="1"/>
    <col min="20" max="20" width="6.140625" style="0" customWidth="1"/>
    <col min="21" max="22" width="7.7109375" style="0" customWidth="1"/>
    <col min="23" max="23" width="4.28125" style="0" customWidth="1"/>
    <col min="24" max="24" width="4.7109375" style="0" customWidth="1"/>
  </cols>
  <sheetData>
    <row r="1" ht="21">
      <c r="A1" s="64" t="s">
        <v>56</v>
      </c>
    </row>
    <row r="3" ht="14.25">
      <c r="B3" s="63" t="s">
        <v>57</v>
      </c>
    </row>
    <row r="4" ht="14.25">
      <c r="B4" s="63" t="s">
        <v>71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2:24" s="63" customFormat="1" ht="14.25"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59</v>
      </c>
      <c r="D7" s="16" t="s">
        <v>60</v>
      </c>
      <c r="E7" s="17">
        <v>245</v>
      </c>
      <c r="F7" s="66">
        <v>0.04512731481481482</v>
      </c>
      <c r="G7" s="19">
        <v>1</v>
      </c>
      <c r="H7" s="15" t="s">
        <v>9</v>
      </c>
      <c r="I7" s="20" t="s">
        <v>61</v>
      </c>
      <c r="J7" s="21"/>
      <c r="K7" s="66">
        <v>0.007106481481481481</v>
      </c>
      <c r="L7" s="68">
        <f>0.75/(HOUR(K7)+MINUTE(K7)/60+SECOND(K7)/3600)</f>
        <v>4.397394136807818</v>
      </c>
      <c r="M7" s="15"/>
      <c r="N7" s="24"/>
      <c r="O7" s="66">
        <v>0.024583333333333332</v>
      </c>
      <c r="P7" s="68">
        <f>20/(HOUR(O7)+MINUTE(O7)/60+SECOND(O7)/3600)</f>
        <v>33.89830508474576</v>
      </c>
      <c r="Q7" s="15"/>
      <c r="R7" s="17"/>
      <c r="S7" s="26"/>
      <c r="T7" s="24"/>
      <c r="U7" s="66">
        <v>0.0134375</v>
      </c>
      <c r="V7" s="68">
        <f>6/(HOUR(U7)+MINUTE(U7)/60+SECOND(U7)/3600)</f>
        <v>18.6046511627907</v>
      </c>
      <c r="W7" s="15"/>
      <c r="X7" s="26"/>
    </row>
    <row r="8" spans="2:24" ht="14.25">
      <c r="B8" s="37">
        <v>163</v>
      </c>
      <c r="C8" s="38" t="s">
        <v>62</v>
      </c>
      <c r="D8" s="38" t="s">
        <v>63</v>
      </c>
      <c r="E8" s="39">
        <v>164</v>
      </c>
      <c r="F8" s="67">
        <v>0.06826388888888889</v>
      </c>
      <c r="G8" s="41"/>
      <c r="H8" s="37"/>
      <c r="I8" s="42" t="s">
        <v>64</v>
      </c>
      <c r="J8" s="65">
        <f>F8-F7</f>
        <v>0.023136574074074066</v>
      </c>
      <c r="K8" s="67">
        <v>0.010983796296296297</v>
      </c>
      <c r="L8" s="69">
        <f>0.75/(HOUR(K8)+MINUTE(K8)/60+SECOND(K8)/3600)</f>
        <v>2.845100105374078</v>
      </c>
      <c r="M8" s="37"/>
      <c r="N8" s="46"/>
      <c r="O8" s="67">
        <v>0.03491898148148148</v>
      </c>
      <c r="P8" s="69">
        <f>20/(HOUR(O8)+MINUTE(O8)/60+SECOND(O8)/3600)</f>
        <v>23.864766324163075</v>
      </c>
      <c r="Q8" s="37"/>
      <c r="R8" s="39"/>
      <c r="S8" s="48"/>
      <c r="T8" s="46"/>
      <c r="U8" s="67">
        <v>0.022361111111111113</v>
      </c>
      <c r="V8" s="69">
        <f>6/(HOUR(U8)+MINUTE(U8)/60+SECOND(U8)/3600)</f>
        <v>11.180124223602485</v>
      </c>
      <c r="W8" s="37"/>
      <c r="X8" s="48"/>
    </row>
    <row r="10" ht="14.25">
      <c r="B10" s="63" t="s">
        <v>58</v>
      </c>
    </row>
    <row r="11" ht="14.25">
      <c r="B11" s="63" t="s">
        <v>70</v>
      </c>
    </row>
    <row r="12" spans="2:24" ht="14.25">
      <c r="B12" s="1"/>
      <c r="C12" s="2"/>
      <c r="D12" s="2"/>
      <c r="E12" s="3"/>
      <c r="F12" s="118" t="s">
        <v>0</v>
      </c>
      <c r="G12" s="118"/>
      <c r="H12" s="118"/>
      <c r="I12" s="118"/>
      <c r="J12" s="4"/>
      <c r="K12" s="114" t="s">
        <v>1</v>
      </c>
      <c r="L12" s="115"/>
      <c r="M12" s="115"/>
      <c r="N12" s="5"/>
      <c r="O12" s="114" t="s">
        <v>2</v>
      </c>
      <c r="P12" s="115"/>
      <c r="Q12" s="115"/>
      <c r="R12" s="115"/>
      <c r="S12" s="115"/>
      <c r="T12" s="5"/>
      <c r="U12" s="114" t="s">
        <v>3</v>
      </c>
      <c r="V12" s="116"/>
      <c r="W12" s="116"/>
      <c r="X12" s="117"/>
    </row>
    <row r="13" spans="2:24" s="63" customFormat="1" ht="14.25">
      <c r="B13" s="27" t="s">
        <v>4</v>
      </c>
      <c r="C13" s="27" t="s">
        <v>5</v>
      </c>
      <c r="D13" s="27" t="s">
        <v>6</v>
      </c>
      <c r="E13" s="27" t="s">
        <v>7</v>
      </c>
      <c r="F13" s="29" t="s">
        <v>8</v>
      </c>
      <c r="G13" s="34" t="s">
        <v>4</v>
      </c>
      <c r="H13" s="31" t="s">
        <v>9</v>
      </c>
      <c r="I13" s="32" t="s">
        <v>10</v>
      </c>
      <c r="J13" s="33" t="s">
        <v>11</v>
      </c>
      <c r="K13" s="31" t="s">
        <v>8</v>
      </c>
      <c r="L13" s="34" t="s">
        <v>14</v>
      </c>
      <c r="M13" s="35" t="s">
        <v>4</v>
      </c>
      <c r="N13" s="31" t="s">
        <v>13</v>
      </c>
      <c r="O13" s="31" t="s">
        <v>8</v>
      </c>
      <c r="P13" s="36" t="s">
        <v>14</v>
      </c>
      <c r="Q13" s="35" t="s">
        <v>4</v>
      </c>
      <c r="R13" s="35" t="s">
        <v>15</v>
      </c>
      <c r="S13" s="27" t="s">
        <v>16</v>
      </c>
      <c r="T13" s="31" t="s">
        <v>17</v>
      </c>
      <c r="U13" s="31" t="s">
        <v>8</v>
      </c>
      <c r="V13" s="36" t="s">
        <v>14</v>
      </c>
      <c r="W13" s="35" t="s">
        <v>4</v>
      </c>
      <c r="X13" s="27" t="s">
        <v>18</v>
      </c>
    </row>
    <row r="14" spans="2:24" ht="14.25">
      <c r="B14" s="15">
        <v>1</v>
      </c>
      <c r="C14" s="16" t="s">
        <v>65</v>
      </c>
      <c r="D14" s="16"/>
      <c r="E14" s="17">
        <v>99</v>
      </c>
      <c r="F14" s="66">
        <v>0.07900462962962963</v>
      </c>
      <c r="G14" s="19">
        <v>1</v>
      </c>
      <c r="H14" s="15" t="s">
        <v>9</v>
      </c>
      <c r="I14" s="20" t="s">
        <v>66</v>
      </c>
      <c r="J14" s="21"/>
      <c r="K14" s="66">
        <v>0.014988425925925926</v>
      </c>
      <c r="L14" s="68">
        <f>1.5/(HOUR(K14)+MINUTE(K14)/60+SECOND(K14)/3600)</f>
        <v>4.1698841698841695</v>
      </c>
      <c r="M14" s="15"/>
      <c r="N14" s="24"/>
      <c r="O14" s="66">
        <v>0.04024305555555556</v>
      </c>
      <c r="P14" s="68">
        <f>40/(HOUR(O14)+MINUTE(O14)/60+SECOND(O14)/3600)</f>
        <v>41.415012942191545</v>
      </c>
      <c r="Q14" s="15"/>
      <c r="R14" s="17"/>
      <c r="S14" s="26"/>
      <c r="T14" s="24"/>
      <c r="U14" s="66">
        <v>0.02377314814814815</v>
      </c>
      <c r="V14" s="68">
        <f>10/(HOUR(U14)+MINUTE(U14)/60+SECOND(U14)/3600)</f>
        <v>17.526777020447906</v>
      </c>
      <c r="W14" s="15"/>
      <c r="X14" s="26"/>
    </row>
    <row r="15" spans="2:24" ht="14.25">
      <c r="B15" s="37">
        <v>80</v>
      </c>
      <c r="C15" s="38" t="s">
        <v>67</v>
      </c>
      <c r="D15" s="38" t="s">
        <v>20</v>
      </c>
      <c r="E15" s="39">
        <v>290</v>
      </c>
      <c r="F15" s="67">
        <v>0.09383101851851851</v>
      </c>
      <c r="G15" s="41"/>
      <c r="H15" s="37"/>
      <c r="I15" s="42" t="s">
        <v>66</v>
      </c>
      <c r="J15" s="65">
        <v>0.014826388888888889</v>
      </c>
      <c r="K15" s="67">
        <v>0.019375</v>
      </c>
      <c r="L15" s="69">
        <f>1.5/(HOUR(K15)+MINUTE(K15)/60+SECOND(K15)/3600)</f>
        <v>3.225806451612903</v>
      </c>
      <c r="M15" s="37"/>
      <c r="N15" s="46"/>
      <c r="O15" s="67">
        <v>0.04679398148148148</v>
      </c>
      <c r="P15" s="69">
        <f>40/(HOUR(O15)+MINUTE(O15)/60+SECOND(O15)/3600)</f>
        <v>35.61711600296809</v>
      </c>
      <c r="Q15" s="37"/>
      <c r="R15" s="39"/>
      <c r="S15" s="48"/>
      <c r="T15" s="46"/>
      <c r="U15" s="67">
        <v>0.02766203703703704</v>
      </c>
      <c r="V15" s="69">
        <f>10/(HOUR(U15)+MINUTE(U15)/60+SECOND(U15)/3600)</f>
        <v>15.062761506276152</v>
      </c>
      <c r="W15" s="37"/>
      <c r="X15" s="48"/>
    </row>
    <row r="16" spans="2:24" ht="14.25">
      <c r="B16" s="15">
        <v>116</v>
      </c>
      <c r="C16" s="16" t="s">
        <v>68</v>
      </c>
      <c r="D16" s="16" t="s">
        <v>20</v>
      </c>
      <c r="E16" s="17">
        <v>119</v>
      </c>
      <c r="F16" s="66">
        <v>0.09650462962962963</v>
      </c>
      <c r="G16" s="19"/>
      <c r="H16" s="15"/>
      <c r="I16" s="20" t="s">
        <v>72</v>
      </c>
      <c r="J16" s="70">
        <v>0.017499999999999998</v>
      </c>
      <c r="K16" s="66">
        <v>0.019270833333333334</v>
      </c>
      <c r="L16" s="68">
        <f>1.5/(HOUR(K16)+MINUTE(K16)/60+SECOND(K16)/3600)</f>
        <v>3.243243243243243</v>
      </c>
      <c r="M16" s="15"/>
      <c r="N16" s="24"/>
      <c r="O16" s="66">
        <v>0.04728009259259259</v>
      </c>
      <c r="P16" s="68">
        <f>40/(HOUR(O16)+MINUTE(O16)/60+SECOND(O16)/3600)</f>
        <v>35.250917992656056</v>
      </c>
      <c r="Q16" s="15"/>
      <c r="R16" s="17"/>
      <c r="S16" s="26"/>
      <c r="T16" s="24"/>
      <c r="U16" s="66">
        <v>0.029953703703703705</v>
      </c>
      <c r="V16" s="68">
        <f>10/(HOUR(U16)+MINUTE(U16)/60+SECOND(U16)/3600)</f>
        <v>13.910355486862441</v>
      </c>
      <c r="W16" s="15"/>
      <c r="X16" s="26"/>
    </row>
    <row r="17" spans="2:24" ht="14.25">
      <c r="B17" s="37">
        <v>255</v>
      </c>
      <c r="C17" s="38" t="s">
        <v>69</v>
      </c>
      <c r="D17" s="38" t="s">
        <v>20</v>
      </c>
      <c r="E17" s="39">
        <v>243</v>
      </c>
      <c r="F17" s="67">
        <v>0.11012731481481482</v>
      </c>
      <c r="G17" s="41"/>
      <c r="H17" s="37"/>
      <c r="I17" s="42" t="s">
        <v>66</v>
      </c>
      <c r="J17" s="65">
        <v>0.031122685185185187</v>
      </c>
      <c r="K17" s="67">
        <v>0.0227662037037037</v>
      </c>
      <c r="L17" s="69">
        <f>1.5/(HOUR(K17)+MINUTE(K17)/60+SECOND(K17)/3600)</f>
        <v>2.745297407219115</v>
      </c>
      <c r="M17" s="37"/>
      <c r="N17" s="46"/>
      <c r="O17" s="67">
        <v>0.051284722222222225</v>
      </c>
      <c r="P17" s="69">
        <f>40/(HOUR(O17)+MINUTE(O17)/60+SECOND(O17)/3600)</f>
        <v>32.49830737982396</v>
      </c>
      <c r="Q17" s="37"/>
      <c r="R17" s="39"/>
      <c r="S17" s="48"/>
      <c r="T17" s="46"/>
      <c r="U17" s="67">
        <v>0.03607638888888889</v>
      </c>
      <c r="V17" s="69">
        <f>10/(HOUR(U17)+MINUTE(U17)/60+SECOND(U17)/3600)</f>
        <v>11.549566891241579</v>
      </c>
      <c r="W17" s="37"/>
      <c r="X17" s="48"/>
    </row>
  </sheetData>
  <sheetProtection/>
  <mergeCells count="8">
    <mergeCell ref="F5:I5"/>
    <mergeCell ref="K5:M5"/>
    <mergeCell ref="O5:S5"/>
    <mergeCell ref="U5:X5"/>
    <mergeCell ref="F12:I12"/>
    <mergeCell ref="K12:M12"/>
    <mergeCell ref="O12:S12"/>
    <mergeCell ref="U12:X12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5.140625" style="0" customWidth="1"/>
    <col min="3" max="3" width="15.7109375" style="0" customWidth="1"/>
    <col min="4" max="4" width="20.57421875" style="0" customWidth="1"/>
    <col min="5" max="5" width="6.57421875" style="0" customWidth="1"/>
    <col min="6" max="6" width="8.00390625" style="0" customWidth="1"/>
    <col min="7" max="7" width="5.00390625" style="0" customWidth="1"/>
    <col min="8" max="8" width="1.28515625" style="0" bestFit="1" customWidth="1"/>
    <col min="9" max="9" width="5.28125" style="0" customWidth="1"/>
    <col min="10" max="10" width="7.57421875" style="0" customWidth="1"/>
    <col min="11" max="11" width="7.7109375" style="0" customWidth="1"/>
    <col min="12" max="12" width="6.7109375" style="0" customWidth="1"/>
    <col min="13" max="13" width="5.421875" style="0" customWidth="1"/>
    <col min="14" max="14" width="5.7109375" style="0" customWidth="1"/>
    <col min="15" max="15" width="7.8515625" style="0" customWidth="1"/>
    <col min="16" max="16" width="7.140625" style="0" customWidth="1"/>
    <col min="17" max="20" width="6.28125" style="0" customWidth="1"/>
    <col min="21" max="21" width="7.7109375" style="0" customWidth="1"/>
    <col min="22" max="22" width="6.8515625" style="0" customWidth="1"/>
    <col min="23" max="23" width="6.7109375" style="0" customWidth="1"/>
    <col min="24" max="24" width="5.8515625" style="0" customWidth="1"/>
  </cols>
  <sheetData>
    <row r="1" ht="21">
      <c r="A1" s="64" t="s">
        <v>275</v>
      </c>
    </row>
    <row r="3" ht="14.25">
      <c r="B3" s="63" t="s">
        <v>113</v>
      </c>
    </row>
    <row r="4" ht="14.25">
      <c r="B4" s="63" t="s">
        <v>276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96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5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12" t="s">
        <v>277</v>
      </c>
      <c r="D7" s="111" t="s">
        <v>278</v>
      </c>
      <c r="E7" s="17">
        <v>102</v>
      </c>
      <c r="F7" s="66">
        <v>0.040601851851851854</v>
      </c>
      <c r="G7" s="19">
        <v>1</v>
      </c>
      <c r="H7" s="15" t="s">
        <v>9</v>
      </c>
      <c r="I7" s="20" t="s">
        <v>279</v>
      </c>
      <c r="J7" s="70"/>
      <c r="K7" s="66">
        <v>0.0053125</v>
      </c>
      <c r="L7" s="68">
        <f>0.75/(HOUR(K7)+MINUTE(K7)/60+SECOND(K7)/3600)</f>
        <v>5.88235294117647</v>
      </c>
      <c r="M7" s="15">
        <v>1</v>
      </c>
      <c r="N7" s="70"/>
      <c r="O7" s="66">
        <v>0.022546296296296297</v>
      </c>
      <c r="P7" s="68">
        <f>20/(HOUR(O7)+MINUTE(O7)/60+SECOND(O7)/3600)</f>
        <v>36.96098562628337</v>
      </c>
      <c r="Q7" s="15">
        <v>12</v>
      </c>
      <c r="R7" s="17"/>
      <c r="S7" s="101"/>
      <c r="T7" s="70"/>
      <c r="U7" s="66">
        <v>0.01275462962962963</v>
      </c>
      <c r="V7" s="68">
        <f>5/(HOUR(U7)+MINUTE(U7)/60+SECOND(U7)/3600)</f>
        <v>16.33393829401089</v>
      </c>
      <c r="W7" s="15">
        <v>1</v>
      </c>
      <c r="X7" s="101"/>
    </row>
    <row r="8" spans="2:24" ht="14.25">
      <c r="B8" s="37">
        <v>9</v>
      </c>
      <c r="C8" s="92" t="s">
        <v>78</v>
      </c>
      <c r="D8" s="38" t="s">
        <v>20</v>
      </c>
      <c r="E8" s="39">
        <v>111</v>
      </c>
      <c r="F8" s="67">
        <v>0.04268518518518519</v>
      </c>
      <c r="G8" s="41">
        <v>3</v>
      </c>
      <c r="H8" s="37" t="s">
        <v>9</v>
      </c>
      <c r="I8" s="42" t="s">
        <v>280</v>
      </c>
      <c r="J8" s="65">
        <f>F8-F$7</f>
        <v>0.002083333333333333</v>
      </c>
      <c r="K8" s="67">
        <v>0.006539351851851852</v>
      </c>
      <c r="L8" s="69">
        <f>0.75/(HOUR(K8)+MINUTE(K8)/60+SECOND(K8)/3600)</f>
        <v>4.778761061946903</v>
      </c>
      <c r="M8" s="37">
        <v>20</v>
      </c>
      <c r="N8" s="65"/>
      <c r="O8" s="67">
        <v>0.02164351851851852</v>
      </c>
      <c r="P8" s="69">
        <f>20/(HOUR(O8)+MINUTE(O8)/60+SECOND(O8)/3600)</f>
        <v>38.50267379679144</v>
      </c>
      <c r="Q8" s="37">
        <v>1</v>
      </c>
      <c r="R8" s="39"/>
      <c r="S8" s="102"/>
      <c r="T8" s="93"/>
      <c r="U8" s="67">
        <v>0.014513888888888889</v>
      </c>
      <c r="V8" s="69">
        <f>5/(HOUR(U8)+MINUTE(U8)/60+SECOND(U8)/3600)</f>
        <v>14.354066985645932</v>
      </c>
      <c r="W8" s="37">
        <v>14</v>
      </c>
      <c r="X8" s="102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6.421875" style="0" customWidth="1"/>
    <col min="3" max="3" width="18.57421875" style="0" customWidth="1"/>
    <col min="4" max="4" width="19.7109375" style="0" customWidth="1"/>
    <col min="5" max="5" width="6.421875" style="0" customWidth="1"/>
    <col min="6" max="6" width="8.421875" style="0" customWidth="1"/>
    <col min="7" max="7" width="5.57421875" style="0" customWidth="1"/>
    <col min="8" max="8" width="1.28515625" style="0" bestFit="1" customWidth="1"/>
    <col min="9" max="9" width="4.28125" style="0" customWidth="1"/>
    <col min="10" max="10" width="7.57421875" style="0" customWidth="1"/>
    <col min="11" max="11" width="7.7109375" style="0" customWidth="1"/>
    <col min="12" max="12" width="6.7109375" style="0" customWidth="1"/>
    <col min="13" max="13" width="5.8515625" style="0" customWidth="1"/>
    <col min="14" max="14" width="6.8515625" style="0" customWidth="1"/>
    <col min="15" max="15" width="7.7109375" style="0" customWidth="1"/>
    <col min="16" max="16" width="6.7109375" style="0" customWidth="1"/>
    <col min="17" max="18" width="6.28125" style="0" customWidth="1"/>
    <col min="19" max="19" width="6.140625" style="0" customWidth="1"/>
    <col min="20" max="20" width="6.57421875" style="0" customWidth="1"/>
    <col min="21" max="21" width="7.7109375" style="0" customWidth="1"/>
    <col min="22" max="22" width="7.28125" style="0" customWidth="1"/>
    <col min="23" max="23" width="6.421875" style="0" customWidth="1"/>
    <col min="24" max="24" width="6.00390625" style="0" customWidth="1"/>
  </cols>
  <sheetData>
    <row r="1" ht="21">
      <c r="A1" s="64" t="s">
        <v>281</v>
      </c>
    </row>
    <row r="3" spans="2:6" ht="14.25">
      <c r="B3" s="63" t="s">
        <v>282</v>
      </c>
      <c r="F3" s="113" t="s">
        <v>293</v>
      </c>
    </row>
    <row r="4" ht="14.25">
      <c r="B4" s="63" t="s">
        <v>283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284</v>
      </c>
      <c r="D7" s="16" t="s">
        <v>285</v>
      </c>
      <c r="E7" s="17">
        <v>54</v>
      </c>
      <c r="F7" s="66">
        <v>0.21989583333333332</v>
      </c>
      <c r="G7" s="19">
        <v>1</v>
      </c>
      <c r="H7" s="15" t="s">
        <v>9</v>
      </c>
      <c r="I7" s="20" t="s">
        <v>286</v>
      </c>
      <c r="J7" s="21"/>
      <c r="K7" s="66">
        <v>0.02273148148148148</v>
      </c>
      <c r="L7" s="68">
        <f aca="true" t="shared" si="0" ref="L7:L13">1.9/(HOUR(K7)+MINUTE(K7)/60+SECOND(K7)/3600)</f>
        <v>3.482688391038696</v>
      </c>
      <c r="M7" s="15">
        <v>17</v>
      </c>
      <c r="N7" s="23">
        <v>0.0012384259259259258</v>
      </c>
      <c r="O7" s="66">
        <v>0.13523148148148148</v>
      </c>
      <c r="P7" s="68">
        <f aca="true" t="shared" si="1" ref="P7:P12">107.7/(HOUR(O7)+MINUTE(O7)/60+SECOND(O7)/3600)</f>
        <v>33.183841150290995</v>
      </c>
      <c r="Q7" s="15">
        <v>1</v>
      </c>
      <c r="R7" s="17">
        <v>1</v>
      </c>
      <c r="S7" s="26">
        <v>12</v>
      </c>
      <c r="T7" s="23">
        <v>0.0004513888888888889</v>
      </c>
      <c r="U7" s="66">
        <v>0.0602199074074074</v>
      </c>
      <c r="V7" s="68">
        <f>21.1/(HOUR(U7)+MINUTE(U7)/60+SECOND(U7)/3600)</f>
        <v>14.599269652123775</v>
      </c>
      <c r="W7" s="15">
        <v>2</v>
      </c>
      <c r="X7" s="26">
        <v>0</v>
      </c>
    </row>
    <row r="8" spans="2:24" ht="14.25">
      <c r="B8" s="37">
        <v>78</v>
      </c>
      <c r="C8" s="38" t="s">
        <v>101</v>
      </c>
      <c r="D8" s="38" t="s">
        <v>20</v>
      </c>
      <c r="E8" s="39">
        <v>85</v>
      </c>
      <c r="F8" s="67">
        <v>0.2799421296296296</v>
      </c>
      <c r="G8" s="41">
        <v>24</v>
      </c>
      <c r="H8" s="37" t="s">
        <v>9</v>
      </c>
      <c r="I8" s="42" t="s">
        <v>287</v>
      </c>
      <c r="J8" s="65">
        <f>F8-F$7</f>
        <v>0.06004629629629629</v>
      </c>
      <c r="K8" s="67">
        <v>0.03318287037037037</v>
      </c>
      <c r="L8" s="69">
        <f t="shared" si="0"/>
        <v>2.3857690966166722</v>
      </c>
      <c r="M8" s="37">
        <v>197</v>
      </c>
      <c r="N8" s="45">
        <v>0.002523148148148148</v>
      </c>
      <c r="O8" s="67">
        <v>0.16708333333333333</v>
      </c>
      <c r="P8" s="69">
        <f t="shared" si="1"/>
        <v>26.857855361596013</v>
      </c>
      <c r="Q8" s="37">
        <v>53</v>
      </c>
      <c r="R8" s="39"/>
      <c r="S8" s="48">
        <v>99</v>
      </c>
      <c r="T8" s="45">
        <v>0.004155092592592593</v>
      </c>
      <c r="U8" s="67">
        <v>0.07298611111111111</v>
      </c>
      <c r="V8" s="69">
        <f>21.1/(HOUR(U8)+MINUTE(U8)/60+SECOND(U8)/3600)</f>
        <v>12.045670789724072</v>
      </c>
      <c r="W8" s="37">
        <v>44</v>
      </c>
      <c r="X8" s="48">
        <v>17</v>
      </c>
    </row>
    <row r="9" spans="2:24" ht="14.25">
      <c r="B9" s="15">
        <v>102</v>
      </c>
      <c r="C9" s="16" t="s">
        <v>69</v>
      </c>
      <c r="D9" s="16" t="s">
        <v>20</v>
      </c>
      <c r="E9" s="17">
        <v>86</v>
      </c>
      <c r="F9" s="66">
        <v>0.29171296296296295</v>
      </c>
      <c r="G9" s="19">
        <v>23</v>
      </c>
      <c r="H9" s="15" t="s">
        <v>9</v>
      </c>
      <c r="I9" s="20" t="s">
        <v>288</v>
      </c>
      <c r="J9" s="70">
        <f>F9-F$7</f>
        <v>0.07181712962962963</v>
      </c>
      <c r="K9" s="66">
        <v>0.02766203703703704</v>
      </c>
      <c r="L9" s="68">
        <f t="shared" si="0"/>
        <v>2.8619246861924688</v>
      </c>
      <c r="M9" s="15">
        <v>116</v>
      </c>
      <c r="N9" s="23">
        <v>0.001400462962962963</v>
      </c>
      <c r="O9" s="66">
        <v>0.18126157407407406</v>
      </c>
      <c r="P9" s="68">
        <f t="shared" si="1"/>
        <v>24.757039780346084</v>
      </c>
      <c r="Q9" s="15">
        <v>120</v>
      </c>
      <c r="R9" s="17"/>
      <c r="S9" s="26">
        <v>-9</v>
      </c>
      <c r="T9" s="23">
        <v>0.0015856481481481479</v>
      </c>
      <c r="U9" s="66">
        <v>0.07979166666666666</v>
      </c>
      <c r="V9" s="68">
        <f>21.1/(HOUR(U9)+MINUTE(U9)/60+SECOND(U9)/3600)</f>
        <v>11.01827676240209</v>
      </c>
      <c r="W9" s="15">
        <v>101</v>
      </c>
      <c r="X9" s="26">
        <v>9</v>
      </c>
    </row>
    <row r="10" spans="2:24" ht="14.25">
      <c r="B10" s="37">
        <v>116</v>
      </c>
      <c r="C10" s="38" t="s">
        <v>86</v>
      </c>
      <c r="D10" s="38" t="s">
        <v>20</v>
      </c>
      <c r="E10" s="39">
        <v>84</v>
      </c>
      <c r="F10" s="67">
        <v>0.29856481481481484</v>
      </c>
      <c r="G10" s="41">
        <v>15</v>
      </c>
      <c r="H10" s="37" t="s">
        <v>9</v>
      </c>
      <c r="I10" s="42" t="s">
        <v>289</v>
      </c>
      <c r="J10" s="65">
        <f>F10-F$7</f>
        <v>0.07866898148148152</v>
      </c>
      <c r="K10" s="67">
        <v>0.02971064814814815</v>
      </c>
      <c r="L10" s="69">
        <f t="shared" si="0"/>
        <v>2.6645890144137123</v>
      </c>
      <c r="M10" s="37">
        <v>164</v>
      </c>
      <c r="N10" s="45">
        <v>0.0016087962962962963</v>
      </c>
      <c r="O10" s="67">
        <v>0.17328703703703704</v>
      </c>
      <c r="P10" s="69">
        <f t="shared" si="1"/>
        <v>25.89633983435747</v>
      </c>
      <c r="Q10" s="37">
        <v>84</v>
      </c>
      <c r="R10" s="39"/>
      <c r="S10" s="48">
        <v>60</v>
      </c>
      <c r="T10" s="45">
        <v>0.002337962962962963</v>
      </c>
      <c r="U10" s="67">
        <v>0.0916087962962963</v>
      </c>
      <c r="V10" s="69">
        <f>21.1/(HOUR(U10)+MINUTE(U10)/60+SECOND(U10)/3600)</f>
        <v>9.596967782691094</v>
      </c>
      <c r="W10" s="37">
        <v>158</v>
      </c>
      <c r="X10" s="48">
        <v>-25</v>
      </c>
    </row>
    <row r="11" spans="2:24" ht="14.25">
      <c r="B11" s="15">
        <v>126</v>
      </c>
      <c r="C11" s="16" t="s">
        <v>290</v>
      </c>
      <c r="D11" s="16" t="s">
        <v>20</v>
      </c>
      <c r="E11" s="17">
        <v>87</v>
      </c>
      <c r="F11" s="66">
        <v>0.3015277777777778</v>
      </c>
      <c r="G11" s="19">
        <v>27</v>
      </c>
      <c r="H11" s="15" t="s">
        <v>9</v>
      </c>
      <c r="I11" s="20" t="s">
        <v>288</v>
      </c>
      <c r="J11" s="70">
        <f>F11-F$7</f>
        <v>0.08163194444444447</v>
      </c>
      <c r="K11" s="66">
        <v>0.031006944444444445</v>
      </c>
      <c r="L11" s="68">
        <f t="shared" si="0"/>
        <v>2.5531914893617023</v>
      </c>
      <c r="M11" s="15">
        <v>181</v>
      </c>
      <c r="N11" s="23">
        <v>0.0022685185185185182</v>
      </c>
      <c r="O11" s="66">
        <v>0.18003472222222225</v>
      </c>
      <c r="P11" s="68">
        <f t="shared" si="1"/>
        <v>24.92574734811958</v>
      </c>
      <c r="Q11" s="15">
        <v>109</v>
      </c>
      <c r="R11" s="17"/>
      <c r="S11" s="26">
        <v>42</v>
      </c>
      <c r="T11" s="23">
        <v>0.001550925925925926</v>
      </c>
      <c r="U11" s="66">
        <v>0.08664351851851852</v>
      </c>
      <c r="V11" s="68">
        <f>21.1/(HOUR(U11)+MINUTE(U11)/60+SECOND(U11)/3600)</f>
        <v>10.146940956452042</v>
      </c>
      <c r="W11" s="15">
        <v>137</v>
      </c>
      <c r="X11" s="26">
        <v>-1</v>
      </c>
    </row>
    <row r="12" spans="2:24" ht="14.25">
      <c r="B12" s="37" t="s">
        <v>145</v>
      </c>
      <c r="C12" s="38" t="s">
        <v>291</v>
      </c>
      <c r="D12" s="38" t="s">
        <v>20</v>
      </c>
      <c r="E12" s="39">
        <v>89</v>
      </c>
      <c r="F12" s="67"/>
      <c r="G12" s="41"/>
      <c r="H12" s="37" t="s">
        <v>9</v>
      </c>
      <c r="I12" s="42" t="s">
        <v>287</v>
      </c>
      <c r="J12" s="65"/>
      <c r="K12" s="67">
        <v>0.020613425925925927</v>
      </c>
      <c r="L12" s="69">
        <f t="shared" si="0"/>
        <v>3.8405390230207748</v>
      </c>
      <c r="M12" s="37">
        <v>6</v>
      </c>
      <c r="N12" s="45">
        <v>0.002893518518518519</v>
      </c>
      <c r="O12" s="67">
        <v>0.16238425925925926</v>
      </c>
      <c r="P12" s="69">
        <f t="shared" si="1"/>
        <v>27.63506771204562</v>
      </c>
      <c r="Q12" s="37">
        <v>34</v>
      </c>
      <c r="R12" s="39"/>
      <c r="S12" s="48"/>
      <c r="T12" s="45">
        <v>0.0006134259259259259</v>
      </c>
      <c r="U12" s="67"/>
      <c r="V12" s="69"/>
      <c r="W12" s="37"/>
      <c r="X12" s="48"/>
    </row>
    <row r="13" spans="2:24" ht="14.25">
      <c r="B13" s="15" t="s">
        <v>145</v>
      </c>
      <c r="C13" s="16" t="s">
        <v>29</v>
      </c>
      <c r="D13" s="16" t="s">
        <v>20</v>
      </c>
      <c r="E13" s="17">
        <v>83</v>
      </c>
      <c r="F13" s="66"/>
      <c r="G13" s="19"/>
      <c r="H13" s="15" t="s">
        <v>9</v>
      </c>
      <c r="I13" s="20" t="s">
        <v>289</v>
      </c>
      <c r="J13" s="70"/>
      <c r="K13" s="66">
        <v>0.025891203703703704</v>
      </c>
      <c r="L13" s="68">
        <f t="shared" si="0"/>
        <v>3.057666517657577</v>
      </c>
      <c r="M13" s="15">
        <v>76</v>
      </c>
      <c r="N13" s="23">
        <v>0.0020717592592592593</v>
      </c>
      <c r="O13" s="66"/>
      <c r="P13" s="68"/>
      <c r="Q13" s="15"/>
      <c r="R13" s="17"/>
      <c r="S13" s="26"/>
      <c r="T13" s="23"/>
      <c r="U13" s="66"/>
      <c r="V13" s="68"/>
      <c r="W13" s="15"/>
      <c r="X13" s="26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6.00390625" style="0" customWidth="1"/>
    <col min="3" max="3" width="20.140625" style="0" customWidth="1"/>
    <col min="4" max="4" width="19.7109375" style="0" customWidth="1"/>
    <col min="5" max="5" width="6.28125" style="0" customWidth="1"/>
    <col min="6" max="6" width="8.140625" style="0" customWidth="1"/>
    <col min="7" max="7" width="5.140625" style="0" customWidth="1"/>
    <col min="8" max="8" width="1.28515625" style="0" bestFit="1" customWidth="1"/>
    <col min="9" max="9" width="4.140625" style="0" customWidth="1"/>
    <col min="10" max="10" width="7.28125" style="0" customWidth="1"/>
    <col min="11" max="11" width="7.7109375" style="0" customWidth="1"/>
    <col min="12" max="12" width="6.421875" style="0" customWidth="1"/>
    <col min="13" max="14" width="5.8515625" style="0" customWidth="1"/>
    <col min="15" max="15" width="7.7109375" style="0" customWidth="1"/>
    <col min="16" max="16" width="6.421875" style="0" customWidth="1"/>
    <col min="17" max="17" width="6.28125" style="0" customWidth="1"/>
    <col min="18" max="18" width="6.140625" style="0" customWidth="1"/>
    <col min="19" max="19" width="6.2812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6.00390625" style="0" customWidth="1"/>
    <col min="24" max="24" width="5.8515625" style="0" customWidth="1"/>
  </cols>
  <sheetData>
    <row r="1" ht="21">
      <c r="A1" s="64" t="s">
        <v>294</v>
      </c>
    </row>
    <row r="3" ht="14.25">
      <c r="B3" s="63" t="s">
        <v>58</v>
      </c>
    </row>
    <row r="4" ht="14.25">
      <c r="B4" s="63" t="s">
        <v>295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12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296</v>
      </c>
      <c r="D7" s="16" t="s">
        <v>271</v>
      </c>
      <c r="E7" s="17">
        <v>1</v>
      </c>
      <c r="F7" s="66">
        <v>0.0820023148148148</v>
      </c>
      <c r="G7" s="19">
        <v>1</v>
      </c>
      <c r="H7" s="15" t="s">
        <v>9</v>
      </c>
      <c r="I7" s="20" t="s">
        <v>77</v>
      </c>
      <c r="J7" s="21"/>
      <c r="K7" s="66">
        <v>0.01521990740740741</v>
      </c>
      <c r="L7" s="23">
        <v>0.0010069444444444444</v>
      </c>
      <c r="M7" s="15">
        <v>8</v>
      </c>
      <c r="N7" s="24"/>
      <c r="O7" s="66">
        <v>0.04009259259259259</v>
      </c>
      <c r="P7" s="68">
        <f aca="true" t="shared" si="0" ref="P7:P18">40/(HOUR(O7)+MINUTE(O7)/60+SECOND(O7)/3600)</f>
        <v>41.570438799076214</v>
      </c>
      <c r="Q7" s="15">
        <v>1</v>
      </c>
      <c r="R7" s="17"/>
      <c r="S7" s="26">
        <v>7</v>
      </c>
      <c r="T7" s="24">
        <v>0.0005324074074074074</v>
      </c>
      <c r="U7" s="66">
        <v>0.026157407407407407</v>
      </c>
      <c r="V7" s="68">
        <f aca="true" t="shared" si="1" ref="V7:V17">10/(HOUR(U7)+MINUTE(U7)/60+SECOND(U7)/3600)</f>
        <v>15.929203539823009</v>
      </c>
      <c r="W7" s="15">
        <v>3</v>
      </c>
      <c r="X7" s="26"/>
    </row>
    <row r="8" spans="2:24" ht="14.25">
      <c r="B8" s="37">
        <v>21</v>
      </c>
      <c r="C8" s="38" t="s">
        <v>203</v>
      </c>
      <c r="D8" s="38" t="s">
        <v>20</v>
      </c>
      <c r="E8" s="39">
        <v>139</v>
      </c>
      <c r="F8" s="67">
        <v>0.0903125</v>
      </c>
      <c r="G8" s="41">
        <v>16</v>
      </c>
      <c r="H8" s="37" t="s">
        <v>9</v>
      </c>
      <c r="I8" s="42" t="s">
        <v>77</v>
      </c>
      <c r="J8" s="65">
        <f aca="true" t="shared" si="2" ref="J8:J17">F8-F$7</f>
        <v>0.008310185185185198</v>
      </c>
      <c r="K8" s="67">
        <v>0.015833333333333335</v>
      </c>
      <c r="L8" s="45">
        <v>0.0010532407407407407</v>
      </c>
      <c r="M8" s="37">
        <v>22</v>
      </c>
      <c r="N8" s="46"/>
      <c r="O8" s="67">
        <v>0.04269675925925926</v>
      </c>
      <c r="P8" s="69">
        <f t="shared" si="0"/>
        <v>39.03496882624018</v>
      </c>
      <c r="Q8" s="37">
        <v>8</v>
      </c>
      <c r="R8" s="39"/>
      <c r="S8" s="48">
        <v>14</v>
      </c>
      <c r="T8" s="46">
        <v>0.0008333333333333334</v>
      </c>
      <c r="U8" s="67">
        <v>0.029652777777777778</v>
      </c>
      <c r="V8" s="69">
        <f t="shared" si="1"/>
        <v>14.05152224824356</v>
      </c>
      <c r="W8" s="37">
        <v>74</v>
      </c>
      <c r="X8" s="48">
        <v>-13</v>
      </c>
    </row>
    <row r="9" spans="2:24" ht="14.25">
      <c r="B9" s="15">
        <v>39</v>
      </c>
      <c r="C9" s="16" t="s">
        <v>297</v>
      </c>
      <c r="D9" s="16" t="s">
        <v>20</v>
      </c>
      <c r="E9" s="17">
        <v>270</v>
      </c>
      <c r="F9" s="66">
        <v>0.09357638888888888</v>
      </c>
      <c r="G9" s="19">
        <v>25</v>
      </c>
      <c r="H9" s="15" t="s">
        <v>9</v>
      </c>
      <c r="I9" s="20" t="s">
        <v>77</v>
      </c>
      <c r="J9" s="70">
        <f t="shared" si="2"/>
        <v>0.01157407407407407</v>
      </c>
      <c r="K9" s="66">
        <v>0.016342592592592593</v>
      </c>
      <c r="L9" s="23">
        <v>0.0010879629629629629</v>
      </c>
      <c r="M9" s="15">
        <v>30</v>
      </c>
      <c r="N9" s="24"/>
      <c r="O9" s="66">
        <v>0.042291666666666665</v>
      </c>
      <c r="P9" s="68">
        <f t="shared" si="0"/>
        <v>39.40886699507389</v>
      </c>
      <c r="Q9" s="15">
        <v>6</v>
      </c>
      <c r="R9" s="17"/>
      <c r="S9" s="26">
        <v>18</v>
      </c>
      <c r="T9" s="24">
        <v>0.0007291666666666667</v>
      </c>
      <c r="U9" s="66">
        <v>0.034212962962962966</v>
      </c>
      <c r="V9" s="68">
        <f t="shared" si="1"/>
        <v>12.178619756427604</v>
      </c>
      <c r="W9" s="15">
        <v>191</v>
      </c>
      <c r="X9" s="26">
        <v>-27</v>
      </c>
    </row>
    <row r="10" spans="2:24" ht="14.25">
      <c r="B10" s="37">
        <v>42</v>
      </c>
      <c r="C10" s="38" t="s">
        <v>230</v>
      </c>
      <c r="D10" s="38" t="s">
        <v>20</v>
      </c>
      <c r="E10" s="39">
        <v>138</v>
      </c>
      <c r="F10" s="67">
        <v>0.09376157407407408</v>
      </c>
      <c r="G10" s="41">
        <v>31</v>
      </c>
      <c r="H10" s="37" t="s">
        <v>9</v>
      </c>
      <c r="I10" s="42" t="s">
        <v>77</v>
      </c>
      <c r="J10" s="65">
        <f t="shared" si="2"/>
        <v>0.011759259259259275</v>
      </c>
      <c r="K10" s="67">
        <v>0.01671296296296296</v>
      </c>
      <c r="L10" s="45">
        <v>0.0011111111111111111</v>
      </c>
      <c r="M10" s="37">
        <v>41</v>
      </c>
      <c r="N10" s="46"/>
      <c r="O10" s="67">
        <v>0.046307870370370374</v>
      </c>
      <c r="P10" s="69">
        <f t="shared" si="0"/>
        <v>35.991002249437635</v>
      </c>
      <c r="Q10" s="37">
        <v>81</v>
      </c>
      <c r="R10" s="39"/>
      <c r="S10" s="48">
        <v>-15</v>
      </c>
      <c r="T10" s="46">
        <v>0.0006712962962962962</v>
      </c>
      <c r="U10" s="67">
        <v>0.03006944444444444</v>
      </c>
      <c r="V10" s="69">
        <f t="shared" si="1"/>
        <v>13.856812933025404</v>
      </c>
      <c r="W10" s="37">
        <v>60</v>
      </c>
      <c r="X10" s="48">
        <v>14</v>
      </c>
    </row>
    <row r="11" spans="2:24" ht="14.25">
      <c r="B11" s="15">
        <v>58</v>
      </c>
      <c r="C11" s="16" t="s">
        <v>29</v>
      </c>
      <c r="D11" s="16" t="s">
        <v>20</v>
      </c>
      <c r="E11" s="17">
        <v>179</v>
      </c>
      <c r="F11" s="66">
        <v>0.09510416666666666</v>
      </c>
      <c r="G11" s="19">
        <v>16</v>
      </c>
      <c r="H11" s="15" t="s">
        <v>9</v>
      </c>
      <c r="I11" s="20" t="s">
        <v>80</v>
      </c>
      <c r="J11" s="70">
        <f t="shared" si="2"/>
        <v>0.01310185185185185</v>
      </c>
      <c r="K11" s="66">
        <v>0.0178125</v>
      </c>
      <c r="L11" s="23">
        <v>0.0011805555555555556</v>
      </c>
      <c r="M11" s="15">
        <v>102</v>
      </c>
      <c r="N11" s="24"/>
      <c r="O11" s="66">
        <v>0.047337962962962964</v>
      </c>
      <c r="P11" s="68">
        <f t="shared" si="0"/>
        <v>35.2078239608802</v>
      </c>
      <c r="Q11" s="15">
        <v>111</v>
      </c>
      <c r="R11" s="17"/>
      <c r="S11" s="26">
        <v>4</v>
      </c>
      <c r="T11" s="24">
        <v>0.0009259259259259259</v>
      </c>
      <c r="U11" s="66">
        <v>0.029027777777777777</v>
      </c>
      <c r="V11" s="68">
        <f t="shared" si="1"/>
        <v>14.354066985645932</v>
      </c>
      <c r="W11" s="15">
        <v>36</v>
      </c>
      <c r="X11" s="26">
        <v>40</v>
      </c>
    </row>
    <row r="12" spans="2:24" ht="14.25">
      <c r="B12" s="37">
        <v>89</v>
      </c>
      <c r="C12" s="38" t="s">
        <v>68</v>
      </c>
      <c r="D12" s="38" t="s">
        <v>20</v>
      </c>
      <c r="E12" s="39">
        <v>135</v>
      </c>
      <c r="F12" s="67">
        <v>0.09743055555555556</v>
      </c>
      <c r="G12" s="41">
        <v>31</v>
      </c>
      <c r="H12" s="37" t="s">
        <v>9</v>
      </c>
      <c r="I12" s="42" t="s">
        <v>80</v>
      </c>
      <c r="J12" s="65">
        <f t="shared" si="2"/>
        <v>0.015428240740740756</v>
      </c>
      <c r="K12" s="67">
        <v>0.017083333333333336</v>
      </c>
      <c r="L12" s="45">
        <v>0.0011342592592592591</v>
      </c>
      <c r="M12" s="37">
        <v>58</v>
      </c>
      <c r="N12" s="46"/>
      <c r="O12" s="67">
        <v>0.04748842592592593</v>
      </c>
      <c r="P12" s="69">
        <f t="shared" si="0"/>
        <v>35.096271021204</v>
      </c>
      <c r="Q12" s="37">
        <v>115</v>
      </c>
      <c r="R12" s="39"/>
      <c r="S12" s="48">
        <v>-31</v>
      </c>
      <c r="T12" s="46">
        <v>0.0009837962962962964</v>
      </c>
      <c r="U12" s="67">
        <v>0.031875</v>
      </c>
      <c r="V12" s="69">
        <f t="shared" si="1"/>
        <v>13.071895424836601</v>
      </c>
      <c r="W12" s="37">
        <v>103</v>
      </c>
      <c r="X12" s="48">
        <v>0</v>
      </c>
    </row>
    <row r="13" spans="2:24" ht="14.25">
      <c r="B13" s="15">
        <v>131</v>
      </c>
      <c r="C13" s="16" t="s">
        <v>86</v>
      </c>
      <c r="D13" s="16" t="s">
        <v>20</v>
      </c>
      <c r="E13" s="17">
        <v>136</v>
      </c>
      <c r="F13" s="66">
        <v>0.10131944444444445</v>
      </c>
      <c r="G13" s="19">
        <v>49</v>
      </c>
      <c r="H13" s="15" t="s">
        <v>9</v>
      </c>
      <c r="I13" s="20" t="s">
        <v>80</v>
      </c>
      <c r="J13" s="70">
        <f t="shared" si="2"/>
        <v>0.019317129629629642</v>
      </c>
      <c r="K13" s="66">
        <v>0.02005787037037037</v>
      </c>
      <c r="L13" s="23">
        <v>0.0013310185185185185</v>
      </c>
      <c r="M13" s="15">
        <v>245</v>
      </c>
      <c r="N13" s="24"/>
      <c r="O13" s="66">
        <v>0.04702546296296297</v>
      </c>
      <c r="P13" s="68">
        <f t="shared" si="0"/>
        <v>35.44179177947329</v>
      </c>
      <c r="Q13" s="15">
        <v>100</v>
      </c>
      <c r="R13" s="17"/>
      <c r="S13" s="26">
        <v>111</v>
      </c>
      <c r="T13" s="24">
        <v>0.0011342592592592591</v>
      </c>
      <c r="U13" s="66">
        <v>0.03310185185185185</v>
      </c>
      <c r="V13" s="68">
        <f t="shared" si="1"/>
        <v>12.587412587412588</v>
      </c>
      <c r="W13" s="15">
        <v>152</v>
      </c>
      <c r="X13" s="26">
        <v>3</v>
      </c>
    </row>
    <row r="14" spans="2:24" ht="14.25">
      <c r="B14" s="37">
        <v>196</v>
      </c>
      <c r="C14" s="38" t="s">
        <v>69</v>
      </c>
      <c r="D14" s="38" t="s">
        <v>20</v>
      </c>
      <c r="E14" s="39">
        <v>141</v>
      </c>
      <c r="F14" s="67">
        <v>0.10628472222222222</v>
      </c>
      <c r="G14" s="41">
        <v>106</v>
      </c>
      <c r="H14" s="37" t="s">
        <v>9</v>
      </c>
      <c r="I14" s="42" t="s">
        <v>77</v>
      </c>
      <c r="J14" s="65">
        <f t="shared" si="2"/>
        <v>0.02428240740740742</v>
      </c>
      <c r="K14" s="67">
        <v>0.02</v>
      </c>
      <c r="L14" s="45">
        <v>0.0013310185185185185</v>
      </c>
      <c r="M14" s="37">
        <v>242</v>
      </c>
      <c r="N14" s="46"/>
      <c r="O14" s="67">
        <v>0.04846064814814815</v>
      </c>
      <c r="P14" s="69">
        <f t="shared" si="0"/>
        <v>34.39216622880344</v>
      </c>
      <c r="Q14" s="37">
        <v>146</v>
      </c>
      <c r="R14" s="39"/>
      <c r="S14" s="48">
        <v>69</v>
      </c>
      <c r="T14" s="46">
        <v>0.001261574074074074</v>
      </c>
      <c r="U14" s="67">
        <v>0.0365625</v>
      </c>
      <c r="V14" s="69">
        <f t="shared" si="1"/>
        <v>11.396011396011396</v>
      </c>
      <c r="W14" s="37">
        <v>259</v>
      </c>
      <c r="X14" s="48">
        <v>-23</v>
      </c>
    </row>
    <row r="15" spans="2:24" ht="14.25">
      <c r="B15" s="15">
        <v>309</v>
      </c>
      <c r="C15" s="16" t="s">
        <v>81</v>
      </c>
      <c r="D15" s="16" t="s">
        <v>20</v>
      </c>
      <c r="E15" s="17">
        <v>134</v>
      </c>
      <c r="F15" s="66">
        <v>0.11623842592592593</v>
      </c>
      <c r="G15" s="19">
        <v>1</v>
      </c>
      <c r="H15" s="15" t="s">
        <v>9</v>
      </c>
      <c r="I15" s="20" t="s">
        <v>61</v>
      </c>
      <c r="J15" s="70">
        <f t="shared" si="2"/>
        <v>0.03423611111111112</v>
      </c>
      <c r="K15" s="66">
        <v>0.019444444444444445</v>
      </c>
      <c r="L15" s="23">
        <v>0.0012962962962962963</v>
      </c>
      <c r="M15" s="15">
        <v>200</v>
      </c>
      <c r="N15" s="24"/>
      <c r="O15" s="66">
        <v>0.054837962962962956</v>
      </c>
      <c r="P15" s="68">
        <f t="shared" si="0"/>
        <v>30.39257070493879</v>
      </c>
      <c r="Q15" s="15">
        <v>312</v>
      </c>
      <c r="R15" s="17"/>
      <c r="S15" s="26">
        <v>-88</v>
      </c>
      <c r="T15" s="24">
        <v>0.0011458333333333333</v>
      </c>
      <c r="U15" s="66">
        <v>0.040810185185185185</v>
      </c>
      <c r="V15" s="68">
        <f t="shared" si="1"/>
        <v>10.209869540555871</v>
      </c>
      <c r="W15" s="15">
        <v>349</v>
      </c>
      <c r="X15" s="26">
        <v>-21</v>
      </c>
    </row>
    <row r="16" spans="2:24" ht="14.25">
      <c r="B16" s="37">
        <v>316</v>
      </c>
      <c r="C16" s="38" t="s">
        <v>177</v>
      </c>
      <c r="D16" s="38" t="s">
        <v>20</v>
      </c>
      <c r="E16" s="39">
        <v>403</v>
      </c>
      <c r="F16" s="67">
        <v>0.11658564814814815</v>
      </c>
      <c r="G16" s="41">
        <v>19</v>
      </c>
      <c r="H16" s="37" t="s">
        <v>9</v>
      </c>
      <c r="I16" s="42" t="s">
        <v>298</v>
      </c>
      <c r="J16" s="65">
        <f t="shared" si="2"/>
        <v>0.03458333333333334</v>
      </c>
      <c r="K16" s="67">
        <v>0.019085648148148147</v>
      </c>
      <c r="L16" s="45">
        <v>0.001261574074074074</v>
      </c>
      <c r="M16" s="37">
        <v>165</v>
      </c>
      <c r="N16" s="46"/>
      <c r="O16" s="67">
        <v>0.055543981481481486</v>
      </c>
      <c r="P16" s="69">
        <f t="shared" si="0"/>
        <v>30.00625130235466</v>
      </c>
      <c r="Q16" s="37">
        <v>333</v>
      </c>
      <c r="R16" s="39"/>
      <c r="S16" s="48">
        <v>-130</v>
      </c>
      <c r="T16" s="46">
        <v>0.0011805555555555556</v>
      </c>
      <c r="U16" s="67">
        <v>0.040775462962962965</v>
      </c>
      <c r="V16" s="69">
        <f t="shared" si="1"/>
        <v>10.218563724098779</v>
      </c>
      <c r="W16" s="37">
        <v>347</v>
      </c>
      <c r="X16" s="48">
        <v>-21</v>
      </c>
    </row>
    <row r="17" spans="2:24" ht="14.25">
      <c r="B17" s="15">
        <v>349</v>
      </c>
      <c r="C17" s="16" t="s">
        <v>182</v>
      </c>
      <c r="D17" s="16" t="s">
        <v>20</v>
      </c>
      <c r="E17" s="17">
        <v>402</v>
      </c>
      <c r="F17" s="66">
        <v>0.12053240740740741</v>
      </c>
      <c r="G17" s="19">
        <v>24</v>
      </c>
      <c r="H17" s="15" t="s">
        <v>9</v>
      </c>
      <c r="I17" s="20" t="s">
        <v>298</v>
      </c>
      <c r="J17" s="70">
        <f t="shared" si="2"/>
        <v>0.0385300925925926</v>
      </c>
      <c r="K17" s="66">
        <v>0.019050925925925926</v>
      </c>
      <c r="L17" s="23">
        <v>0.001261574074074074</v>
      </c>
      <c r="M17" s="15">
        <v>163</v>
      </c>
      <c r="N17" s="24"/>
      <c r="O17" s="66">
        <v>0.05851851851851852</v>
      </c>
      <c r="P17" s="68">
        <f t="shared" si="0"/>
        <v>28.48101265822785</v>
      </c>
      <c r="Q17" s="15">
        <v>367</v>
      </c>
      <c r="R17" s="17"/>
      <c r="S17" s="26">
        <v>-176</v>
      </c>
      <c r="T17" s="24">
        <v>0.0011921296296296296</v>
      </c>
      <c r="U17" s="66">
        <v>0.04177083333333333</v>
      </c>
      <c r="V17" s="68">
        <f t="shared" si="1"/>
        <v>9.975062344139651</v>
      </c>
      <c r="W17" s="15">
        <v>357</v>
      </c>
      <c r="X17" s="26">
        <v>-10</v>
      </c>
    </row>
    <row r="18" spans="2:24" ht="14.25">
      <c r="B18" s="37" t="s">
        <v>145</v>
      </c>
      <c r="C18" s="38" t="s">
        <v>231</v>
      </c>
      <c r="D18" s="38" t="s">
        <v>20</v>
      </c>
      <c r="E18" s="39">
        <v>137</v>
      </c>
      <c r="F18" s="67"/>
      <c r="G18" s="41"/>
      <c r="H18" s="37" t="s">
        <v>9</v>
      </c>
      <c r="I18" s="42" t="s">
        <v>77</v>
      </c>
      <c r="J18" s="65"/>
      <c r="K18" s="67">
        <v>0.023159722222222224</v>
      </c>
      <c r="L18" s="45">
        <v>0.0015393518518518519</v>
      </c>
      <c r="M18" s="37">
        <v>373</v>
      </c>
      <c r="N18" s="46"/>
      <c r="O18" s="67">
        <v>0.0604050925925926</v>
      </c>
      <c r="P18" s="69">
        <f t="shared" si="0"/>
        <v>27.591492623107875</v>
      </c>
      <c r="Q18" s="37">
        <v>382</v>
      </c>
      <c r="R18" s="39"/>
      <c r="S18" s="48">
        <v>-14</v>
      </c>
      <c r="T18" s="46">
        <v>0.0011805555555555556</v>
      </c>
      <c r="U18" s="67"/>
      <c r="V18" s="69"/>
      <c r="W18" s="37"/>
      <c r="X18" s="48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5.57421875" style="0" customWidth="1"/>
    <col min="3" max="3" width="26.00390625" style="0" customWidth="1"/>
    <col min="4" max="4" width="18.7109375" style="0" customWidth="1"/>
    <col min="5" max="5" width="5.140625" style="0" customWidth="1"/>
    <col min="6" max="6" width="7.8515625" style="0" customWidth="1"/>
    <col min="7" max="7" width="5.7109375" style="0" customWidth="1"/>
    <col min="8" max="8" width="1.28515625" style="0" bestFit="1" customWidth="1"/>
    <col min="9" max="9" width="6.00390625" style="0" customWidth="1"/>
    <col min="10" max="10" width="7.57421875" style="0" customWidth="1"/>
    <col min="11" max="11" width="7.8515625" style="0" customWidth="1"/>
    <col min="12" max="12" width="6.7109375" style="0" customWidth="1"/>
    <col min="13" max="13" width="6.00390625" style="0" customWidth="1"/>
    <col min="14" max="14" width="6.140625" style="0" customWidth="1"/>
    <col min="15" max="15" width="7.7109375" style="0" customWidth="1"/>
    <col min="16" max="16" width="6.57421875" style="0" customWidth="1"/>
    <col min="17" max="17" width="5.7109375" style="0" customWidth="1"/>
    <col min="18" max="19" width="6.00390625" style="0" customWidth="1"/>
    <col min="20" max="20" width="6.7109375" style="0" customWidth="1"/>
    <col min="21" max="21" width="7.7109375" style="0" customWidth="1"/>
    <col min="22" max="22" width="6.421875" style="0" customWidth="1"/>
    <col min="23" max="23" width="6.140625" style="0" customWidth="1"/>
    <col min="24" max="24" width="5.7109375" style="0" customWidth="1"/>
  </cols>
  <sheetData>
    <row r="1" ht="21">
      <c r="A1" s="64" t="s">
        <v>299</v>
      </c>
    </row>
    <row r="3" ht="14.25">
      <c r="B3" s="63" t="s">
        <v>300</v>
      </c>
    </row>
    <row r="4" ht="14.25">
      <c r="B4" s="63" t="s">
        <v>301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244</v>
      </c>
      <c r="D7" s="16" t="s">
        <v>302</v>
      </c>
      <c r="E7" s="17">
        <v>2</v>
      </c>
      <c r="F7" s="66">
        <v>0.17706018518518518</v>
      </c>
      <c r="G7" s="19">
        <v>1</v>
      </c>
      <c r="H7" s="15" t="s">
        <v>9</v>
      </c>
      <c r="I7" s="20" t="s">
        <v>215</v>
      </c>
      <c r="J7" s="21"/>
      <c r="K7" s="66">
        <v>0.018900462962962963</v>
      </c>
      <c r="L7" s="68">
        <f>2/(HOUR(K7)+MINUTE(K7)/60+SECOND(K7)/3600)</f>
        <v>4.409063074096754</v>
      </c>
      <c r="M7" s="15">
        <v>11</v>
      </c>
      <c r="N7" s="23"/>
      <c r="O7" s="66">
        <v>0.10696759259259259</v>
      </c>
      <c r="P7" s="68">
        <f>90/(HOUR(O7)+MINUTE(O7)/60+SECOND(O7)/3600)</f>
        <v>35.057346894611555</v>
      </c>
      <c r="Q7" s="15">
        <v>9</v>
      </c>
      <c r="R7" s="17"/>
      <c r="S7" s="26"/>
      <c r="T7" s="23"/>
      <c r="U7" s="66">
        <v>0.051180555555555556</v>
      </c>
      <c r="V7" s="68">
        <f>20/(HOUR(U7)+MINUTE(U7)/60+SECOND(U7)/3600)</f>
        <v>16.282225237449115</v>
      </c>
      <c r="W7" s="15">
        <v>4</v>
      </c>
      <c r="X7" s="26"/>
    </row>
    <row r="8" spans="2:24" ht="14.25">
      <c r="B8" s="37">
        <v>116</v>
      </c>
      <c r="C8" s="38" t="s">
        <v>203</v>
      </c>
      <c r="D8" s="38" t="s">
        <v>20</v>
      </c>
      <c r="E8" s="39">
        <v>569</v>
      </c>
      <c r="F8" s="67">
        <v>0.2106712962962963</v>
      </c>
      <c r="G8" s="41">
        <v>23</v>
      </c>
      <c r="H8" s="37" t="s">
        <v>9</v>
      </c>
      <c r="I8" s="42" t="s">
        <v>248</v>
      </c>
      <c r="J8" s="65">
        <f>F8-F$7</f>
        <v>0.03361111111111112</v>
      </c>
      <c r="K8" s="67">
        <v>0.02255787037037037</v>
      </c>
      <c r="L8" s="69">
        <f>2/(HOUR(K8)+MINUTE(K8)/60+SECOND(K8)/3600)</f>
        <v>3.694202154951257</v>
      </c>
      <c r="M8" s="37">
        <v>101</v>
      </c>
      <c r="N8" s="45"/>
      <c r="O8" s="67">
        <v>0.11680555555555555</v>
      </c>
      <c r="P8" s="69">
        <f>90/(HOUR(O8)+MINUTE(O8)/60+SECOND(O8)/3600)</f>
        <v>32.10463733650416</v>
      </c>
      <c r="Q8" s="37">
        <v>78</v>
      </c>
      <c r="R8" s="39"/>
      <c r="S8" s="48"/>
      <c r="T8" s="45"/>
      <c r="U8" s="67">
        <v>0.07129629629629629</v>
      </c>
      <c r="V8" s="69">
        <f>20/(HOUR(U8)+MINUTE(U8)/60+SECOND(U8)/3600)</f>
        <v>11.688311688311689</v>
      </c>
      <c r="W8" s="37">
        <v>380</v>
      </c>
      <c r="X8" s="48"/>
    </row>
    <row r="9" spans="2:24" ht="14.25">
      <c r="B9" s="15">
        <v>556</v>
      </c>
      <c r="C9" s="16" t="s">
        <v>90</v>
      </c>
      <c r="D9" s="16" t="s">
        <v>20</v>
      </c>
      <c r="E9" s="17">
        <v>568</v>
      </c>
      <c r="F9" s="66">
        <v>0.2419212962962963</v>
      </c>
      <c r="G9" s="19">
        <v>107</v>
      </c>
      <c r="H9" s="15" t="s">
        <v>9</v>
      </c>
      <c r="I9" s="20" t="s">
        <v>215</v>
      </c>
      <c r="J9" s="70">
        <f>F9-F$7</f>
        <v>0.06486111111111112</v>
      </c>
      <c r="K9" s="66">
        <v>0.027268518518518515</v>
      </c>
      <c r="L9" s="68">
        <f>2/(HOUR(K9)+MINUTE(K9)/60+SECOND(K9)/3600)</f>
        <v>3.0560271646859083</v>
      </c>
      <c r="M9" s="15">
        <v>506</v>
      </c>
      <c r="N9" s="23"/>
      <c r="O9" s="66">
        <v>0.13564814814814816</v>
      </c>
      <c r="P9" s="68">
        <f>90/(HOUR(O9)+MINUTE(O9)/60+SECOND(O9)/3600)</f>
        <v>27.64505119453925</v>
      </c>
      <c r="Q9" s="15">
        <v>532</v>
      </c>
      <c r="R9" s="17"/>
      <c r="S9" s="26"/>
      <c r="T9" s="23"/>
      <c r="U9" s="66">
        <v>0.07899305555555557</v>
      </c>
      <c r="V9" s="68">
        <f>20/(HOUR(U9)+MINUTE(U9)/60+SECOND(U9)/3600)</f>
        <v>10.54945054945055</v>
      </c>
      <c r="W9" s="15">
        <v>662</v>
      </c>
      <c r="X9" s="26"/>
    </row>
    <row r="10" spans="2:24" ht="14.25">
      <c r="B10" s="37">
        <v>609</v>
      </c>
      <c r="C10" s="38" t="s">
        <v>85</v>
      </c>
      <c r="D10" s="38" t="s">
        <v>20</v>
      </c>
      <c r="E10" s="39">
        <v>567</v>
      </c>
      <c r="F10" s="67">
        <v>0.2447800925925926</v>
      </c>
      <c r="G10" s="41">
        <v>114</v>
      </c>
      <c r="H10" s="37" t="s">
        <v>9</v>
      </c>
      <c r="I10" s="42" t="s">
        <v>215</v>
      </c>
      <c r="J10" s="65">
        <f>F10-F$7</f>
        <v>0.06771990740740741</v>
      </c>
      <c r="K10" s="67">
        <v>0.029675925925925925</v>
      </c>
      <c r="L10" s="69">
        <f>2/(HOUR(K10)+MINUTE(K10)/60+SECOND(K10)/3600)</f>
        <v>2.80811232449298</v>
      </c>
      <c r="M10" s="37">
        <v>753</v>
      </c>
      <c r="N10" s="45"/>
      <c r="O10" s="67">
        <v>0.14372685185185186</v>
      </c>
      <c r="P10" s="69">
        <f>90/(HOUR(O10)+MINUTE(O10)/60+SECOND(O10)/3600)</f>
        <v>26.091157996456754</v>
      </c>
      <c r="Q10" s="37">
        <v>708</v>
      </c>
      <c r="R10" s="39"/>
      <c r="S10" s="48"/>
      <c r="T10" s="45"/>
      <c r="U10" s="67">
        <v>0.07136574074074074</v>
      </c>
      <c r="V10" s="69">
        <f>20/(HOUR(U10)+MINUTE(U10)/60+SECOND(U10)/3600)</f>
        <v>11.67693804735647</v>
      </c>
      <c r="W10" s="37">
        <v>383</v>
      </c>
      <c r="X10" s="48"/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140625" style="0" customWidth="1"/>
    <col min="2" max="2" width="5.7109375" style="0" customWidth="1"/>
    <col min="3" max="3" width="15.421875" style="0" customWidth="1"/>
    <col min="4" max="4" width="18.7109375" style="0" customWidth="1"/>
    <col min="7" max="7" width="4.7109375" style="0" customWidth="1"/>
    <col min="8" max="8" width="1.28515625" style="0" bestFit="1" customWidth="1"/>
    <col min="9" max="9" width="4.57421875" style="0" customWidth="1"/>
    <col min="10" max="10" width="8.00390625" style="0" customWidth="1"/>
    <col min="12" max="12" width="7.57421875" style="0" customWidth="1"/>
    <col min="13" max="13" width="6.421875" style="0" customWidth="1"/>
    <col min="14" max="14" width="6.57421875" style="0" customWidth="1"/>
    <col min="17" max="17" width="4.8515625" style="0" customWidth="1"/>
    <col min="18" max="18" width="5.7109375" style="0" customWidth="1"/>
    <col min="19" max="19" width="5.00390625" style="0" customWidth="1"/>
    <col min="20" max="20" width="6.00390625" style="0" customWidth="1"/>
    <col min="21" max="21" width="8.57421875" style="0" customWidth="1"/>
    <col min="22" max="22" width="7.57421875" style="0" customWidth="1"/>
    <col min="23" max="23" width="5.57421875" style="0" customWidth="1"/>
    <col min="24" max="24" width="5.421875" style="0" customWidth="1"/>
  </cols>
  <sheetData>
    <row r="1" ht="21">
      <c r="A1" s="64" t="s">
        <v>73</v>
      </c>
    </row>
    <row r="3" ht="14.25">
      <c r="B3" s="63" t="s">
        <v>74</v>
      </c>
    </row>
    <row r="4" ht="14.25">
      <c r="B4" s="63" t="s">
        <v>96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12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75</v>
      </c>
      <c r="D7" s="16" t="s">
        <v>76</v>
      </c>
      <c r="E7" s="17">
        <v>412</v>
      </c>
      <c r="F7" s="66">
        <v>0.08724756944444445</v>
      </c>
      <c r="G7" s="19">
        <v>1</v>
      </c>
      <c r="H7" s="15" t="s">
        <v>9</v>
      </c>
      <c r="I7" s="20" t="s">
        <v>77</v>
      </c>
      <c r="J7" s="21"/>
      <c r="K7" s="66">
        <v>0.014664351851851852</v>
      </c>
      <c r="L7" s="23">
        <v>0.0009722222222222221</v>
      </c>
      <c r="M7" s="15">
        <v>7</v>
      </c>
      <c r="N7" s="24"/>
      <c r="O7" s="66">
        <v>0.04420138888888889</v>
      </c>
      <c r="P7" s="68">
        <f>43/(HOUR(O7)+MINUTE(O7)/60+SECOND(O7)/3600)</f>
        <v>40.53417124901807</v>
      </c>
      <c r="Q7" s="15">
        <v>1</v>
      </c>
      <c r="R7" s="17">
        <v>1</v>
      </c>
      <c r="S7" s="26">
        <v>6</v>
      </c>
      <c r="T7" s="24"/>
      <c r="U7" s="66">
        <v>0.02837962962962963</v>
      </c>
      <c r="V7" s="68">
        <f>10/(HOUR(U7)+MINUTE(U7)/60+SECOND(U7)/3600)</f>
        <v>14.681892332789559</v>
      </c>
      <c r="W7" s="15">
        <v>17</v>
      </c>
      <c r="X7" s="26">
        <v>2</v>
      </c>
    </row>
    <row r="8" spans="2:24" ht="14.25">
      <c r="B8" s="37">
        <v>9</v>
      </c>
      <c r="C8" s="38" t="s">
        <v>78</v>
      </c>
      <c r="D8" s="38" t="s">
        <v>20</v>
      </c>
      <c r="E8" s="39">
        <v>418</v>
      </c>
      <c r="F8" s="67">
        <v>0.09464803240740742</v>
      </c>
      <c r="G8" s="41">
        <v>6</v>
      </c>
      <c r="H8" s="37" t="s">
        <v>9</v>
      </c>
      <c r="I8" s="42" t="s">
        <v>77</v>
      </c>
      <c r="J8" s="65">
        <f>F8-F$7</f>
        <v>0.00740046296296297</v>
      </c>
      <c r="K8" s="67">
        <v>0.01650462962962963</v>
      </c>
      <c r="L8" s="45">
        <v>0.001099537037037037</v>
      </c>
      <c r="M8" s="37">
        <v>18</v>
      </c>
      <c r="N8" s="46"/>
      <c r="O8" s="67">
        <v>0.04908564814814815</v>
      </c>
      <c r="P8" s="69">
        <f>43/(HOUR(O8)+MINUTE(O8)/60+SECOND(O8)/3600)</f>
        <v>36.500825277057295</v>
      </c>
      <c r="Q8" s="37">
        <v>18</v>
      </c>
      <c r="R8" s="39">
        <v>13</v>
      </c>
      <c r="S8" s="48">
        <v>5</v>
      </c>
      <c r="T8" s="46"/>
      <c r="U8" s="67">
        <v>0.029050925925925928</v>
      </c>
      <c r="V8" s="69">
        <f>10/(HOUR(U8)+MINUTE(U8)/60+SECOND(U8)/3600)</f>
        <v>14.342629482071715</v>
      </c>
      <c r="W8" s="37">
        <v>18</v>
      </c>
      <c r="X8" s="48">
        <v>4</v>
      </c>
    </row>
    <row r="9" spans="2:24" ht="14.25">
      <c r="B9" s="15">
        <v>23</v>
      </c>
      <c r="C9" s="16" t="s">
        <v>79</v>
      </c>
      <c r="D9" s="16" t="s">
        <v>20</v>
      </c>
      <c r="E9" s="17">
        <v>420</v>
      </c>
      <c r="F9" s="66">
        <v>0.09961805555555554</v>
      </c>
      <c r="G9" s="19">
        <v>14</v>
      </c>
      <c r="H9" s="15" t="s">
        <v>9</v>
      </c>
      <c r="I9" s="20" t="s">
        <v>77</v>
      </c>
      <c r="J9" s="70">
        <f>F9-F$7</f>
        <v>0.012370486111111093</v>
      </c>
      <c r="K9" s="66">
        <v>0.01758101851851852</v>
      </c>
      <c r="L9" s="23">
        <v>0.0011689814814814816</v>
      </c>
      <c r="M9" s="15">
        <v>30</v>
      </c>
      <c r="N9" s="24"/>
      <c r="O9" s="66">
        <v>0.051736111111111115</v>
      </c>
      <c r="P9" s="68">
        <f>43/(HOUR(O9)+MINUTE(O9)/60+SECOND(O9)/3600)</f>
        <v>34.630872483221474</v>
      </c>
      <c r="Q9" s="15">
        <v>39</v>
      </c>
      <c r="R9" s="17">
        <v>33</v>
      </c>
      <c r="S9" s="26">
        <v>-3</v>
      </c>
      <c r="T9" s="24"/>
      <c r="U9" s="66">
        <v>0.030300925925925926</v>
      </c>
      <c r="V9" s="68">
        <f>10/(HOUR(U9)+MINUTE(U9)/60+SECOND(U9)/3600)</f>
        <v>13.750954927425516</v>
      </c>
      <c r="W9" s="15">
        <v>25</v>
      </c>
      <c r="X9" s="26">
        <v>10</v>
      </c>
    </row>
    <row r="10" spans="2:24" ht="14.25">
      <c r="B10" s="37">
        <v>30</v>
      </c>
      <c r="C10" s="38" t="s">
        <v>68</v>
      </c>
      <c r="D10" s="38" t="s">
        <v>20</v>
      </c>
      <c r="E10" s="39">
        <v>419</v>
      </c>
      <c r="F10" s="67">
        <v>0.1001851851851852</v>
      </c>
      <c r="G10" s="41">
        <v>13</v>
      </c>
      <c r="H10" s="37" t="s">
        <v>9</v>
      </c>
      <c r="I10" s="42" t="s">
        <v>80</v>
      </c>
      <c r="J10" s="65">
        <f>F10-F$7</f>
        <v>0.012937615740740746</v>
      </c>
      <c r="K10" s="67">
        <v>0.016400462962962964</v>
      </c>
      <c r="L10" s="45">
        <v>0.0010879629629629629</v>
      </c>
      <c r="M10" s="37">
        <v>16</v>
      </c>
      <c r="N10" s="46"/>
      <c r="O10" s="67">
        <v>0.05237268518518518</v>
      </c>
      <c r="P10" s="69">
        <f>43/(HOUR(O10)+MINUTE(O10)/60+SECOND(O10)/3600)</f>
        <v>34.209944751381215</v>
      </c>
      <c r="Q10" s="37">
        <v>45</v>
      </c>
      <c r="R10" s="39">
        <v>25</v>
      </c>
      <c r="S10" s="48">
        <v>-9</v>
      </c>
      <c r="T10" s="46"/>
      <c r="U10" s="67">
        <v>0.03141203703703704</v>
      </c>
      <c r="V10" s="69">
        <f>10/(HOUR(U10)+MINUTE(U10)/60+SECOND(U10)/3600)</f>
        <v>13.264554163596166</v>
      </c>
      <c r="W10" s="37">
        <v>39</v>
      </c>
      <c r="X10" s="48">
        <v>-5</v>
      </c>
    </row>
    <row r="11" spans="2:24" ht="14.25">
      <c r="B11" s="15">
        <v>153</v>
      </c>
      <c r="C11" s="16" t="s">
        <v>81</v>
      </c>
      <c r="D11" s="16" t="s">
        <v>20</v>
      </c>
      <c r="E11" s="17">
        <v>417</v>
      </c>
      <c r="F11" s="66">
        <v>0.12523148148148147</v>
      </c>
      <c r="G11" s="19">
        <v>1</v>
      </c>
      <c r="H11" s="15" t="s">
        <v>9</v>
      </c>
      <c r="I11" s="20" t="s">
        <v>61</v>
      </c>
      <c r="J11" s="70">
        <f>F11-F$7</f>
        <v>0.03798391203703702</v>
      </c>
      <c r="K11" s="66">
        <v>0.020949074074074075</v>
      </c>
      <c r="L11" s="23">
        <v>0.001388888888888889</v>
      </c>
      <c r="M11" s="15">
        <v>120</v>
      </c>
      <c r="N11" s="24"/>
      <c r="O11" s="66">
        <v>0.06011574074074074</v>
      </c>
      <c r="P11" s="68">
        <f>43/(HOUR(O11)+MINUTE(O11)/60+SECOND(O11)/3600)</f>
        <v>29.80361956103196</v>
      </c>
      <c r="Q11" s="15">
        <v>146</v>
      </c>
      <c r="R11" s="17">
        <v>143</v>
      </c>
      <c r="S11" s="26">
        <v>-23</v>
      </c>
      <c r="T11" s="24"/>
      <c r="U11" s="66">
        <v>0.04416666666666667</v>
      </c>
      <c r="V11" s="68">
        <f>10/(HOUR(U11)+MINUTE(U11)/60+SECOND(U11)/3600)</f>
        <v>9.433962264150942</v>
      </c>
      <c r="W11" s="15">
        <v>168</v>
      </c>
      <c r="X11" s="26">
        <v>-10</v>
      </c>
    </row>
    <row r="13" ht="14.25">
      <c r="B13" s="63" t="s">
        <v>97</v>
      </c>
    </row>
    <row r="14" ht="14.25">
      <c r="B14" s="63" t="s">
        <v>84</v>
      </c>
    </row>
    <row r="15" spans="2:24" ht="14.25">
      <c r="B15" s="1"/>
      <c r="C15" s="2"/>
      <c r="D15" s="2"/>
      <c r="E15" s="3"/>
      <c r="F15" s="118" t="s">
        <v>0</v>
      </c>
      <c r="G15" s="118"/>
      <c r="H15" s="118"/>
      <c r="I15" s="118"/>
      <c r="J15" s="4"/>
      <c r="K15" s="114" t="s">
        <v>1</v>
      </c>
      <c r="L15" s="115"/>
      <c r="M15" s="115"/>
      <c r="N15" s="5"/>
      <c r="O15" s="114" t="s">
        <v>2</v>
      </c>
      <c r="P15" s="115"/>
      <c r="Q15" s="115"/>
      <c r="R15" s="115"/>
      <c r="S15" s="115"/>
      <c r="T15" s="5"/>
      <c r="U15" s="114" t="s">
        <v>3</v>
      </c>
      <c r="V15" s="116"/>
      <c r="W15" s="116"/>
      <c r="X15" s="117"/>
    </row>
    <row r="16" spans="1:24" ht="14.25">
      <c r="A16" s="63"/>
      <c r="B16" s="27" t="s">
        <v>4</v>
      </c>
      <c r="C16" s="27" t="s">
        <v>5</v>
      </c>
      <c r="D16" s="27" t="s">
        <v>6</v>
      </c>
      <c r="E16" s="27" t="s">
        <v>7</v>
      </c>
      <c r="F16" s="29" t="s">
        <v>8</v>
      </c>
      <c r="G16" s="34" t="s">
        <v>4</v>
      </c>
      <c r="H16" s="31" t="s">
        <v>9</v>
      </c>
      <c r="I16" s="32" t="s">
        <v>10</v>
      </c>
      <c r="J16" s="33" t="s">
        <v>11</v>
      </c>
      <c r="K16" s="31" t="s">
        <v>8</v>
      </c>
      <c r="L16" s="34" t="s">
        <v>12</v>
      </c>
      <c r="M16" s="35" t="s">
        <v>4</v>
      </c>
      <c r="N16" s="31" t="s">
        <v>13</v>
      </c>
      <c r="O16" s="31" t="s">
        <v>8</v>
      </c>
      <c r="P16" s="36" t="s">
        <v>14</v>
      </c>
      <c r="Q16" s="35" t="s">
        <v>4</v>
      </c>
      <c r="R16" s="35" t="s">
        <v>15</v>
      </c>
      <c r="S16" s="27" t="s">
        <v>16</v>
      </c>
      <c r="T16" s="31" t="s">
        <v>17</v>
      </c>
      <c r="U16" s="31" t="s">
        <v>8</v>
      </c>
      <c r="V16" s="36" t="s">
        <v>14</v>
      </c>
      <c r="W16" s="35" t="s">
        <v>4</v>
      </c>
      <c r="X16" s="27" t="s">
        <v>18</v>
      </c>
    </row>
    <row r="17" spans="2:24" ht="14.25">
      <c r="B17" s="15">
        <v>1</v>
      </c>
      <c r="C17" s="16" t="s">
        <v>82</v>
      </c>
      <c r="D17" s="16" t="s">
        <v>83</v>
      </c>
      <c r="E17" s="17">
        <v>33</v>
      </c>
      <c r="F17" s="66">
        <v>0.16471064814814815</v>
      </c>
      <c r="G17" s="19">
        <v>1</v>
      </c>
      <c r="H17" s="15" t="s">
        <v>9</v>
      </c>
      <c r="I17" s="20" t="s">
        <v>77</v>
      </c>
      <c r="J17" s="70"/>
      <c r="K17" s="66">
        <v>0.01824074074074074</v>
      </c>
      <c r="L17" s="23">
        <v>0.0009490740740740741</v>
      </c>
      <c r="M17" s="15">
        <v>7</v>
      </c>
      <c r="N17" s="24"/>
      <c r="O17" s="66">
        <v>0.08841435185185186</v>
      </c>
      <c r="P17" s="68">
        <f>87/(HOUR(O17)+MINUTE(O17)/60+SECOND(O17)/3600)</f>
        <v>41.00013090718681</v>
      </c>
      <c r="Q17" s="15">
        <v>4</v>
      </c>
      <c r="R17" s="17">
        <v>2</v>
      </c>
      <c r="S17" s="26">
        <v>5</v>
      </c>
      <c r="T17" s="24"/>
      <c r="U17" s="66">
        <v>0.058055555555555555</v>
      </c>
      <c r="V17" s="68">
        <f aca="true" t="shared" si="0" ref="V17:V26">21/(HOUR(U17)+MINUTE(U17)/60+SECOND(U17)/3600)</f>
        <v>15.07177033492823</v>
      </c>
      <c r="W17" s="15">
        <v>3</v>
      </c>
      <c r="X17" s="26">
        <v>1</v>
      </c>
    </row>
    <row r="18" spans="2:24" ht="14.25">
      <c r="B18" s="37">
        <v>91</v>
      </c>
      <c r="C18" s="38" t="s">
        <v>85</v>
      </c>
      <c r="D18" s="38" t="s">
        <v>20</v>
      </c>
      <c r="E18" s="39">
        <v>140</v>
      </c>
      <c r="F18" s="67">
        <v>0.2026388888888889</v>
      </c>
      <c r="G18" s="41">
        <v>51</v>
      </c>
      <c r="H18" s="37" t="s">
        <v>9</v>
      </c>
      <c r="I18" s="42" t="s">
        <v>77</v>
      </c>
      <c r="J18" s="65">
        <f>F18-F$17</f>
        <v>0.03792824074074075</v>
      </c>
      <c r="K18" s="67">
        <v>0.0271875</v>
      </c>
      <c r="L18" s="45">
        <v>0.001423611111111111</v>
      </c>
      <c r="M18" s="37">
        <v>204</v>
      </c>
      <c r="N18" s="46"/>
      <c r="O18" s="67">
        <v>0.10811342592592592</v>
      </c>
      <c r="P18" s="69">
        <f>87/(HOUR(O18)+MINUTE(O18)/60+SECOND(O18)/3600)</f>
        <v>33.52960068515148</v>
      </c>
      <c r="Q18" s="37">
        <v>145</v>
      </c>
      <c r="R18" s="39">
        <v>156</v>
      </c>
      <c r="S18" s="48">
        <v>48</v>
      </c>
      <c r="T18" s="46"/>
      <c r="U18" s="67">
        <v>0.06733796296296296</v>
      </c>
      <c r="V18" s="69">
        <f t="shared" si="0"/>
        <v>12.994156067377105</v>
      </c>
      <c r="W18" s="37">
        <v>45</v>
      </c>
      <c r="X18" s="48">
        <v>65</v>
      </c>
    </row>
    <row r="19" spans="2:24" ht="14.25">
      <c r="B19" s="15">
        <v>110</v>
      </c>
      <c r="C19" s="16" t="s">
        <v>86</v>
      </c>
      <c r="D19" s="16" t="s">
        <v>20</v>
      </c>
      <c r="E19" s="17">
        <v>139</v>
      </c>
      <c r="F19" s="66">
        <v>0.2068634259259259</v>
      </c>
      <c r="G19" s="19">
        <v>49</v>
      </c>
      <c r="H19" s="15" t="s">
        <v>9</v>
      </c>
      <c r="I19" s="20" t="s">
        <v>80</v>
      </c>
      <c r="J19" s="70">
        <f aca="true" t="shared" si="1" ref="J19:J24">F19-F$17</f>
        <v>0.04215277777777776</v>
      </c>
      <c r="K19" s="66">
        <v>0.026909722222222224</v>
      </c>
      <c r="L19" s="23">
        <v>0.001412037037037037</v>
      </c>
      <c r="M19" s="15">
        <v>196</v>
      </c>
      <c r="N19" s="24"/>
      <c r="O19" s="66">
        <v>0.09997685185185184</v>
      </c>
      <c r="P19" s="68">
        <f aca="true" t="shared" si="2" ref="P19:P26">87/(HOUR(O19)+MINUTE(O19)/60+SECOND(O19)/3600)</f>
        <v>36.25839314656171</v>
      </c>
      <c r="Q19" s="15">
        <v>45</v>
      </c>
      <c r="R19" s="17">
        <v>77</v>
      </c>
      <c r="S19" s="26">
        <v>119</v>
      </c>
      <c r="T19" s="24"/>
      <c r="U19" s="66">
        <v>0.07997685185185184</v>
      </c>
      <c r="V19" s="68">
        <f t="shared" si="0"/>
        <v>10.940665701881333</v>
      </c>
      <c r="W19" s="15">
        <v>175</v>
      </c>
      <c r="X19" s="26">
        <v>-33</v>
      </c>
    </row>
    <row r="20" spans="2:24" ht="14.25">
      <c r="B20" s="37">
        <v>128</v>
      </c>
      <c r="C20" s="38" t="s">
        <v>87</v>
      </c>
      <c r="D20" s="38" t="s">
        <v>20</v>
      </c>
      <c r="E20" s="39">
        <v>135</v>
      </c>
      <c r="F20" s="67">
        <v>0.21033564814814817</v>
      </c>
      <c r="G20" s="41">
        <v>56</v>
      </c>
      <c r="H20" s="37" t="s">
        <v>9</v>
      </c>
      <c r="I20" s="42" t="s">
        <v>80</v>
      </c>
      <c r="J20" s="65">
        <f t="shared" si="1"/>
        <v>0.04562500000000003</v>
      </c>
      <c r="K20" s="67">
        <v>0.02576388888888889</v>
      </c>
      <c r="L20" s="45">
        <v>0.0013541666666666667</v>
      </c>
      <c r="M20" s="37">
        <v>160</v>
      </c>
      <c r="N20" s="46"/>
      <c r="O20" s="67">
        <v>0.11503472222222222</v>
      </c>
      <c r="P20" s="69">
        <f t="shared" si="2"/>
        <v>31.512224569876246</v>
      </c>
      <c r="Q20" s="37">
        <v>202</v>
      </c>
      <c r="R20" s="39">
        <v>200</v>
      </c>
      <c r="S20" s="48">
        <v>-40</v>
      </c>
      <c r="T20" s="46"/>
      <c r="U20" s="67">
        <v>0.06953703703703704</v>
      </c>
      <c r="V20" s="69">
        <f t="shared" si="0"/>
        <v>12.583222370173104</v>
      </c>
      <c r="W20" s="37">
        <v>64</v>
      </c>
      <c r="X20" s="48">
        <v>72</v>
      </c>
    </row>
    <row r="21" spans="2:24" ht="14.25">
      <c r="B21" s="15">
        <v>145</v>
      </c>
      <c r="C21" s="16" t="s">
        <v>88</v>
      </c>
      <c r="D21" s="16" t="s">
        <v>20</v>
      </c>
      <c r="E21" s="17">
        <v>142</v>
      </c>
      <c r="F21" s="66">
        <v>0.2122685185185185</v>
      </c>
      <c r="G21" s="19">
        <v>73</v>
      </c>
      <c r="H21" s="15" t="s">
        <v>9</v>
      </c>
      <c r="I21" s="20" t="s">
        <v>77</v>
      </c>
      <c r="J21" s="70">
        <f t="shared" si="1"/>
        <v>0.04755787037037035</v>
      </c>
      <c r="K21" s="66">
        <v>0.023715277777777776</v>
      </c>
      <c r="L21" s="23">
        <v>0.0012384259259259258</v>
      </c>
      <c r="M21" s="15">
        <v>89</v>
      </c>
      <c r="N21" s="24"/>
      <c r="O21" s="66">
        <v>0.10520833333333333</v>
      </c>
      <c r="P21" s="68">
        <f t="shared" si="2"/>
        <v>34.45544554455446</v>
      </c>
      <c r="Q21" s="15">
        <v>100</v>
      </c>
      <c r="R21" s="17">
        <v>100</v>
      </c>
      <c r="S21" s="26">
        <v>-11</v>
      </c>
      <c r="T21" s="24"/>
      <c r="U21" s="66">
        <v>0.08334490740740741</v>
      </c>
      <c r="V21" s="68">
        <f t="shared" si="0"/>
        <v>10.498541869184836</v>
      </c>
      <c r="W21" s="15">
        <v>208</v>
      </c>
      <c r="X21" s="26">
        <v>-45</v>
      </c>
    </row>
    <row r="22" spans="2:24" ht="14.25">
      <c r="B22" s="37">
        <v>182</v>
      </c>
      <c r="C22" s="38" t="s">
        <v>89</v>
      </c>
      <c r="D22" s="38" t="s">
        <v>20</v>
      </c>
      <c r="E22" s="39">
        <v>137</v>
      </c>
      <c r="F22" s="67">
        <v>0.21958333333333332</v>
      </c>
      <c r="G22" s="41">
        <v>93</v>
      </c>
      <c r="H22" s="37" t="s">
        <v>9</v>
      </c>
      <c r="I22" s="42" t="s">
        <v>80</v>
      </c>
      <c r="J22" s="65">
        <f t="shared" si="1"/>
        <v>0.05487268518518518</v>
      </c>
      <c r="K22" s="67">
        <v>0.025775462962962962</v>
      </c>
      <c r="L22" s="45">
        <v>0.0013541666666666667</v>
      </c>
      <c r="M22" s="37">
        <v>161</v>
      </c>
      <c r="N22" s="46"/>
      <c r="O22" s="67">
        <v>0.10734953703703703</v>
      </c>
      <c r="P22" s="69">
        <f t="shared" si="2"/>
        <v>33.76819407008087</v>
      </c>
      <c r="Q22" s="37">
        <v>136</v>
      </c>
      <c r="R22" s="39">
        <v>140</v>
      </c>
      <c r="S22" s="48">
        <v>21</v>
      </c>
      <c r="T22" s="46"/>
      <c r="U22" s="67">
        <v>0.08645833333333335</v>
      </c>
      <c r="V22" s="69">
        <f t="shared" si="0"/>
        <v>10.120481927710843</v>
      </c>
      <c r="W22" s="37">
        <v>224</v>
      </c>
      <c r="X22" s="48">
        <v>-42</v>
      </c>
    </row>
    <row r="23" spans="2:24" ht="14.25">
      <c r="B23" s="15">
        <v>208</v>
      </c>
      <c r="C23" s="16" t="s">
        <v>90</v>
      </c>
      <c r="D23" s="16" t="s">
        <v>20</v>
      </c>
      <c r="E23" s="17">
        <v>141</v>
      </c>
      <c r="F23" s="66">
        <v>0.22572916666666668</v>
      </c>
      <c r="G23" s="19">
        <v>91</v>
      </c>
      <c r="H23" s="15" t="s">
        <v>9</v>
      </c>
      <c r="I23" s="20" t="s">
        <v>77</v>
      </c>
      <c r="J23" s="70">
        <f t="shared" si="1"/>
        <v>0.06101851851851853</v>
      </c>
      <c r="K23" s="66">
        <v>0.027141203703703706</v>
      </c>
      <c r="L23" s="23">
        <v>0.001423611111111111</v>
      </c>
      <c r="M23" s="15">
        <v>203</v>
      </c>
      <c r="N23" s="24"/>
      <c r="O23" s="66">
        <v>0.11479166666666667</v>
      </c>
      <c r="P23" s="68">
        <f t="shared" si="2"/>
        <v>31.578947368421055</v>
      </c>
      <c r="Q23" s="15">
        <v>201</v>
      </c>
      <c r="R23" s="17">
        <v>207</v>
      </c>
      <c r="S23" s="26">
        <v>-4</v>
      </c>
      <c r="T23" s="24"/>
      <c r="U23" s="66">
        <v>0.0837962962962963</v>
      </c>
      <c r="V23" s="68">
        <f t="shared" si="0"/>
        <v>10.441988950276244</v>
      </c>
      <c r="W23" s="15">
        <v>211</v>
      </c>
      <c r="X23" s="26">
        <v>-1</v>
      </c>
    </row>
    <row r="24" spans="2:37" ht="14.25">
      <c r="B24" s="37">
        <v>225</v>
      </c>
      <c r="C24" s="38" t="s">
        <v>91</v>
      </c>
      <c r="D24" s="38" t="s">
        <v>20</v>
      </c>
      <c r="E24" s="39">
        <v>138</v>
      </c>
      <c r="F24" s="67">
        <v>0.23108796296296297</v>
      </c>
      <c r="G24" s="41">
        <v>7</v>
      </c>
      <c r="H24" s="37" t="s">
        <v>9</v>
      </c>
      <c r="I24" s="42" t="s">
        <v>80</v>
      </c>
      <c r="J24" s="65">
        <f t="shared" si="1"/>
        <v>0.06637731481481482</v>
      </c>
      <c r="K24" s="67">
        <v>0.026203703703703705</v>
      </c>
      <c r="L24" s="45">
        <v>0.0013773148148148147</v>
      </c>
      <c r="M24" s="37">
        <v>170</v>
      </c>
      <c r="N24" s="46"/>
      <c r="O24" s="71">
        <v>0.12075231481481481</v>
      </c>
      <c r="P24" s="69">
        <f t="shared" si="2"/>
        <v>30.02012843860826</v>
      </c>
      <c r="Q24" s="37">
        <v>247</v>
      </c>
      <c r="R24" s="39">
        <v>235</v>
      </c>
      <c r="S24" s="48">
        <v>-65</v>
      </c>
      <c r="T24" s="41"/>
      <c r="U24" s="71">
        <v>0.08413194444444444</v>
      </c>
      <c r="V24" s="69">
        <f t="shared" si="0"/>
        <v>10.400330169211722</v>
      </c>
      <c r="W24" s="37">
        <v>213</v>
      </c>
      <c r="X24" s="48">
        <v>10</v>
      </c>
      <c r="Y24" s="12"/>
      <c r="Z24" s="6"/>
      <c r="AA24" s="13"/>
      <c r="AB24" s="72"/>
      <c r="AC24" s="73"/>
      <c r="AD24" s="6"/>
      <c r="AE24" s="1"/>
      <c r="AF24" s="3"/>
      <c r="AG24" s="13"/>
      <c r="AH24" s="72"/>
      <c r="AI24" s="73"/>
      <c r="AJ24" s="6"/>
      <c r="AK24" s="3"/>
    </row>
    <row r="25" spans="2:24" ht="14.25">
      <c r="B25" s="15">
        <v>259</v>
      </c>
      <c r="C25" s="16" t="s">
        <v>92</v>
      </c>
      <c r="D25" s="16" t="s">
        <v>20</v>
      </c>
      <c r="E25" s="17">
        <v>134</v>
      </c>
      <c r="F25" s="66">
        <v>0.26994212962962966</v>
      </c>
      <c r="G25" s="19">
        <v>143</v>
      </c>
      <c r="H25" s="15" t="s">
        <v>9</v>
      </c>
      <c r="I25" s="20" t="s">
        <v>80</v>
      </c>
      <c r="J25" s="70">
        <f>F25-F$17</f>
        <v>0.10523148148148151</v>
      </c>
      <c r="K25" s="66">
        <v>0.03359953703703704</v>
      </c>
      <c r="L25" s="23">
        <v>0.0017592592592592592</v>
      </c>
      <c r="M25" s="15">
        <v>273</v>
      </c>
      <c r="N25" s="24"/>
      <c r="O25" s="66">
        <v>0.1415625</v>
      </c>
      <c r="P25" s="68">
        <f t="shared" si="2"/>
        <v>25.607064017660043</v>
      </c>
      <c r="Q25" s="15">
        <v>271</v>
      </c>
      <c r="R25" s="17">
        <v>271</v>
      </c>
      <c r="S25" s="26">
        <v>2</v>
      </c>
      <c r="T25" s="24"/>
      <c r="U25" s="66">
        <v>0.09478009259259258</v>
      </c>
      <c r="V25" s="68">
        <f t="shared" si="0"/>
        <v>9.23189644645256</v>
      </c>
      <c r="W25" s="15">
        <v>247</v>
      </c>
      <c r="X25" s="26">
        <v>12</v>
      </c>
    </row>
    <row r="26" spans="2:24" ht="14.25">
      <c r="B26" s="37" t="s">
        <v>93</v>
      </c>
      <c r="C26" s="38" t="s">
        <v>94</v>
      </c>
      <c r="D26" s="38" t="s">
        <v>20</v>
      </c>
      <c r="E26" s="39">
        <v>136</v>
      </c>
      <c r="F26" s="67">
        <v>0.1908564814814815</v>
      </c>
      <c r="G26" s="41">
        <v>0</v>
      </c>
      <c r="H26" s="37" t="s">
        <v>9</v>
      </c>
      <c r="I26" s="42" t="s">
        <v>80</v>
      </c>
      <c r="J26" s="65">
        <f>F26-F$17</f>
        <v>0.02614583333333334</v>
      </c>
      <c r="K26" s="67">
        <v>0.022164351851851852</v>
      </c>
      <c r="L26" s="45">
        <v>0.0011574074074074073</v>
      </c>
      <c r="M26" s="37">
        <v>53</v>
      </c>
      <c r="N26" s="46"/>
      <c r="O26" s="71">
        <v>0.1038425925925926</v>
      </c>
      <c r="P26" s="69">
        <f t="shared" si="2"/>
        <v>34.90860454748105</v>
      </c>
      <c r="Q26" s="37">
        <v>80</v>
      </c>
      <c r="R26" s="39">
        <v>68</v>
      </c>
      <c r="S26" s="48">
        <v>-15</v>
      </c>
      <c r="T26" s="41"/>
      <c r="U26" s="71">
        <f>F26-K26-O26</f>
        <v>0.06484953703703705</v>
      </c>
      <c r="V26" s="69">
        <f t="shared" si="0"/>
        <v>13.492771729430661</v>
      </c>
      <c r="W26" s="37" t="s">
        <v>95</v>
      </c>
      <c r="X26" s="48" t="s">
        <v>95</v>
      </c>
    </row>
  </sheetData>
  <sheetProtection/>
  <mergeCells count="8">
    <mergeCell ref="F5:I5"/>
    <mergeCell ref="K5:M5"/>
    <mergeCell ref="O5:S5"/>
    <mergeCell ref="U5:X5"/>
    <mergeCell ref="F15:I15"/>
    <mergeCell ref="K15:M15"/>
    <mergeCell ref="O15:S15"/>
    <mergeCell ref="U15:X1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6.00390625" style="0" customWidth="1"/>
    <col min="3" max="3" width="40.7109375" style="0" customWidth="1"/>
    <col min="4" max="4" width="19.28125" style="0" customWidth="1"/>
    <col min="5" max="5" width="5.421875" style="0" customWidth="1"/>
    <col min="6" max="6" width="8.28125" style="0" customWidth="1"/>
    <col min="7" max="7" width="4.28125" style="0" customWidth="1"/>
    <col min="8" max="8" width="1.28515625" style="0" bestFit="1" customWidth="1"/>
    <col min="9" max="9" width="4.421875" style="0" bestFit="1" customWidth="1"/>
    <col min="10" max="10" width="7.7109375" style="0" customWidth="1"/>
    <col min="11" max="11" width="8.421875" style="0" customWidth="1"/>
    <col min="12" max="12" width="6.28125" style="0" customWidth="1"/>
    <col min="13" max="13" width="5.8515625" style="0" customWidth="1"/>
    <col min="14" max="14" width="6.7109375" style="0" customWidth="1"/>
    <col min="15" max="15" width="8.140625" style="0" customWidth="1"/>
    <col min="16" max="16" width="6.28125" style="0" customWidth="1"/>
    <col min="17" max="17" width="4.8515625" style="0" customWidth="1"/>
    <col min="18" max="18" width="5.57421875" style="0" customWidth="1"/>
    <col min="19" max="20" width="6.28125" style="0" customWidth="1"/>
    <col min="21" max="21" width="7.8515625" style="0" customWidth="1"/>
    <col min="22" max="22" width="6.7109375" style="0" customWidth="1"/>
    <col min="23" max="23" width="5.57421875" style="0" customWidth="1"/>
    <col min="24" max="24" width="5.421875" style="0" customWidth="1"/>
  </cols>
  <sheetData>
    <row r="1" ht="21">
      <c r="A1" s="64" t="s">
        <v>112</v>
      </c>
    </row>
    <row r="3" ht="14.25">
      <c r="B3" s="63" t="s">
        <v>113</v>
      </c>
    </row>
    <row r="4" ht="14.25">
      <c r="B4" s="63" t="s">
        <v>114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115</v>
      </c>
      <c r="D7" s="16" t="s">
        <v>116</v>
      </c>
      <c r="E7" s="17">
        <v>156</v>
      </c>
      <c r="F7" s="66">
        <v>0.03947916666666667</v>
      </c>
      <c r="G7" s="19">
        <v>1</v>
      </c>
      <c r="H7" s="15" t="s">
        <v>9</v>
      </c>
      <c r="I7" s="20" t="s">
        <v>77</v>
      </c>
      <c r="J7" s="21"/>
      <c r="K7" s="66">
        <v>0.005300925925925925</v>
      </c>
      <c r="L7" s="68">
        <f aca="true" t="shared" si="0" ref="L7:L14">0.75/(HOUR(K7)+MINUTE(K7)/60+SECOND(K7)/3600)</f>
        <v>5.895196506550218</v>
      </c>
      <c r="M7" s="15">
        <v>2</v>
      </c>
      <c r="N7" s="23"/>
      <c r="O7" s="66">
        <v>0.02202546296296296</v>
      </c>
      <c r="P7" s="68">
        <f aca="true" t="shared" si="1" ref="P7:P14">20/(HOUR(O7)+MINUTE(O7)/60+SECOND(O7)/3600)</f>
        <v>37.834997372569624</v>
      </c>
      <c r="Q7" s="15">
        <v>15</v>
      </c>
      <c r="R7" s="17">
        <v>3</v>
      </c>
      <c r="S7" s="26">
        <v>-1</v>
      </c>
      <c r="T7" s="23"/>
      <c r="U7" s="66">
        <v>0.012152777777777778</v>
      </c>
      <c r="V7" s="68">
        <f aca="true" t="shared" si="2" ref="V7:V14">5/(HOUR(U7)+MINUTE(U7)/60+SECOND(U7)/3600)</f>
        <v>17.142857142857142</v>
      </c>
      <c r="W7" s="15">
        <v>8</v>
      </c>
      <c r="X7" s="26">
        <v>2</v>
      </c>
    </row>
    <row r="8" spans="2:24" ht="14.25">
      <c r="B8" s="37">
        <v>35</v>
      </c>
      <c r="C8" s="38" t="s">
        <v>94</v>
      </c>
      <c r="D8" s="38" t="s">
        <v>20</v>
      </c>
      <c r="E8" s="39">
        <v>126</v>
      </c>
      <c r="F8" s="67">
        <v>0.04478009259259259</v>
      </c>
      <c r="G8" s="41">
        <v>6</v>
      </c>
      <c r="H8" s="37" t="s">
        <v>9</v>
      </c>
      <c r="I8" s="42" t="s">
        <v>80</v>
      </c>
      <c r="J8" s="65">
        <f aca="true" t="shared" si="3" ref="J8:J14">F8-F$7</f>
        <v>0.005300925925925917</v>
      </c>
      <c r="K8" s="67">
        <v>0.00920138888888889</v>
      </c>
      <c r="L8" s="69">
        <f t="shared" si="0"/>
        <v>3.3962264150943393</v>
      </c>
      <c r="M8" s="37">
        <v>72</v>
      </c>
      <c r="N8" s="45"/>
      <c r="O8" s="67">
        <v>0.02262731481481482</v>
      </c>
      <c r="P8" s="69">
        <f t="shared" si="1"/>
        <v>36.828644501278774</v>
      </c>
      <c r="Q8" s="37">
        <v>35</v>
      </c>
      <c r="R8" s="39">
        <v>43</v>
      </c>
      <c r="S8" s="48">
        <v>29</v>
      </c>
      <c r="T8" s="45"/>
      <c r="U8" s="67">
        <v>0.012951388888888887</v>
      </c>
      <c r="V8" s="69">
        <f t="shared" si="2"/>
        <v>16.085790884718502</v>
      </c>
      <c r="W8" s="37">
        <v>19</v>
      </c>
      <c r="X8" s="48">
        <v>9</v>
      </c>
    </row>
    <row r="9" spans="2:24" ht="14.25">
      <c r="B9" s="15">
        <v>41</v>
      </c>
      <c r="C9" s="16" t="s">
        <v>79</v>
      </c>
      <c r="D9" s="16" t="s">
        <v>20</v>
      </c>
      <c r="E9" s="17">
        <v>80</v>
      </c>
      <c r="F9" s="66">
        <v>0.045335648148148146</v>
      </c>
      <c r="G9" s="19">
        <v>26</v>
      </c>
      <c r="H9" s="15" t="s">
        <v>9</v>
      </c>
      <c r="I9" s="20" t="s">
        <v>77</v>
      </c>
      <c r="J9" s="70">
        <f t="shared" si="3"/>
        <v>0.005856481481481476</v>
      </c>
      <c r="K9" s="66">
        <v>0.009594907407407408</v>
      </c>
      <c r="L9" s="68">
        <f t="shared" si="0"/>
        <v>3.2569360675512664</v>
      </c>
      <c r="M9" s="15">
        <v>90</v>
      </c>
      <c r="N9" s="23"/>
      <c r="O9" s="66">
        <v>0.02241898148148148</v>
      </c>
      <c r="P9" s="68">
        <f t="shared" si="1"/>
        <v>37.17088280846671</v>
      </c>
      <c r="Q9" s="15">
        <v>30</v>
      </c>
      <c r="R9" s="17">
        <v>46</v>
      </c>
      <c r="S9" s="26">
        <v>44</v>
      </c>
      <c r="T9" s="23"/>
      <c r="U9" s="66">
        <v>0.01332175925925926</v>
      </c>
      <c r="V9" s="68">
        <f t="shared" si="2"/>
        <v>15.638575152041705</v>
      </c>
      <c r="W9" s="15">
        <v>31</v>
      </c>
      <c r="X9" s="26">
        <v>7</v>
      </c>
    </row>
    <row r="10" spans="2:24" ht="14.25">
      <c r="B10" s="37">
        <v>42</v>
      </c>
      <c r="C10" s="38" t="s">
        <v>78</v>
      </c>
      <c r="D10" s="38" t="s">
        <v>20</v>
      </c>
      <c r="E10" s="39">
        <v>87</v>
      </c>
      <c r="F10" s="67">
        <v>0.0453587962962963</v>
      </c>
      <c r="G10" s="41">
        <v>27</v>
      </c>
      <c r="H10" s="37" t="s">
        <v>9</v>
      </c>
      <c r="I10" s="42" t="s">
        <v>77</v>
      </c>
      <c r="J10" s="65">
        <f t="shared" si="3"/>
        <v>0.0058796296296296305</v>
      </c>
      <c r="K10" s="67">
        <v>0.0090625</v>
      </c>
      <c r="L10" s="69">
        <f t="shared" si="0"/>
        <v>3.4482758620689657</v>
      </c>
      <c r="M10" s="37">
        <v>68</v>
      </c>
      <c r="N10" s="45"/>
      <c r="O10" s="67">
        <v>0.021585648148148145</v>
      </c>
      <c r="P10" s="69">
        <f t="shared" si="1"/>
        <v>38.605898123324394</v>
      </c>
      <c r="Q10" s="37">
        <v>11</v>
      </c>
      <c r="R10" s="39">
        <v>34</v>
      </c>
      <c r="S10" s="48">
        <v>34</v>
      </c>
      <c r="T10" s="45"/>
      <c r="U10" s="67">
        <v>0.014710648148148148</v>
      </c>
      <c r="V10" s="69">
        <f t="shared" si="2"/>
        <v>14.162077104642016</v>
      </c>
      <c r="W10" s="37">
        <v>60</v>
      </c>
      <c r="X10" s="48">
        <v>-6</v>
      </c>
    </row>
    <row r="11" spans="2:24" ht="14.25">
      <c r="B11" s="15">
        <v>45</v>
      </c>
      <c r="C11" s="16" t="s">
        <v>68</v>
      </c>
      <c r="D11" s="16" t="s">
        <v>20</v>
      </c>
      <c r="E11" s="17">
        <v>60</v>
      </c>
      <c r="F11" s="66">
        <v>0.04604166666666667</v>
      </c>
      <c r="G11" s="19">
        <v>8</v>
      </c>
      <c r="H11" s="15" t="s">
        <v>9</v>
      </c>
      <c r="I11" s="20" t="s">
        <v>80</v>
      </c>
      <c r="J11" s="70">
        <f t="shared" si="3"/>
        <v>0.006562499999999999</v>
      </c>
      <c r="K11" s="66">
        <v>0.009085648148148148</v>
      </c>
      <c r="L11" s="68">
        <f t="shared" si="0"/>
        <v>3.4394904458598727</v>
      </c>
      <c r="M11" s="15">
        <v>70</v>
      </c>
      <c r="N11" s="23"/>
      <c r="O11" s="66">
        <v>0.022118055555555557</v>
      </c>
      <c r="P11" s="68">
        <f t="shared" si="1"/>
        <v>37.67660910518053</v>
      </c>
      <c r="Q11" s="15">
        <v>19</v>
      </c>
      <c r="R11" s="17">
        <v>41</v>
      </c>
      <c r="S11" s="26">
        <v>29</v>
      </c>
      <c r="T11" s="23"/>
      <c r="U11" s="66">
        <v>0.014837962962962963</v>
      </c>
      <c r="V11" s="68">
        <f t="shared" si="2"/>
        <v>14.0405616224649</v>
      </c>
      <c r="W11" s="15">
        <v>65</v>
      </c>
      <c r="X11" s="26">
        <v>-2</v>
      </c>
    </row>
    <row r="12" spans="2:24" ht="14.25">
      <c r="B12" s="37">
        <v>80</v>
      </c>
      <c r="C12" s="38" t="s">
        <v>117</v>
      </c>
      <c r="D12" s="38" t="s">
        <v>20</v>
      </c>
      <c r="E12" s="39">
        <v>61</v>
      </c>
      <c r="F12" s="67">
        <v>0.049039351851851855</v>
      </c>
      <c r="G12" s="41">
        <v>21</v>
      </c>
      <c r="H12" s="37" t="s">
        <v>9</v>
      </c>
      <c r="I12" s="42" t="s">
        <v>80</v>
      </c>
      <c r="J12" s="65">
        <f t="shared" si="3"/>
        <v>0.009560185185185185</v>
      </c>
      <c r="K12" s="67">
        <v>0.00986111111111111</v>
      </c>
      <c r="L12" s="69">
        <f t="shared" si="0"/>
        <v>3.1690140845070425</v>
      </c>
      <c r="M12" s="37">
        <v>102</v>
      </c>
      <c r="N12" s="45"/>
      <c r="O12" s="67">
        <v>0.022534722222222223</v>
      </c>
      <c r="P12" s="69">
        <f t="shared" si="1"/>
        <v>36.97996918335902</v>
      </c>
      <c r="Q12" s="37">
        <v>32</v>
      </c>
      <c r="R12" s="39">
        <v>62</v>
      </c>
      <c r="S12" s="48">
        <v>40</v>
      </c>
      <c r="T12" s="45"/>
      <c r="U12" s="67">
        <v>0.01664351851851852</v>
      </c>
      <c r="V12" s="69">
        <f t="shared" si="2"/>
        <v>12.517385257301807</v>
      </c>
      <c r="W12" s="37">
        <v>122</v>
      </c>
      <c r="X12" s="48">
        <v>-14</v>
      </c>
    </row>
    <row r="13" spans="2:24" ht="14.25">
      <c r="B13" s="15">
        <v>102</v>
      </c>
      <c r="C13" s="16" t="s">
        <v>69</v>
      </c>
      <c r="D13" s="16" t="s">
        <v>20</v>
      </c>
      <c r="E13" s="17">
        <v>179</v>
      </c>
      <c r="F13" s="66">
        <v>0.05046296296296296</v>
      </c>
      <c r="G13" s="19">
        <v>57</v>
      </c>
      <c r="H13" s="15" t="s">
        <v>9</v>
      </c>
      <c r="I13" s="20" t="s">
        <v>77</v>
      </c>
      <c r="J13" s="70">
        <f t="shared" si="3"/>
        <v>0.01098379629629629</v>
      </c>
      <c r="K13" s="66">
        <v>0.009386574074074075</v>
      </c>
      <c r="L13" s="68">
        <f t="shared" si="0"/>
        <v>3.3292231812577064</v>
      </c>
      <c r="M13" s="15">
        <v>78</v>
      </c>
      <c r="N13" s="23"/>
      <c r="O13" s="66">
        <v>0.025439814814814814</v>
      </c>
      <c r="P13" s="68">
        <f t="shared" si="1"/>
        <v>32.75705186533212</v>
      </c>
      <c r="Q13" s="15">
        <v>120</v>
      </c>
      <c r="R13" s="17">
        <v>97</v>
      </c>
      <c r="S13" s="26">
        <v>-19</v>
      </c>
      <c r="T13" s="23"/>
      <c r="U13" s="66">
        <v>0.015636574074074074</v>
      </c>
      <c r="V13" s="68">
        <f t="shared" si="2"/>
        <v>13.323464100666174</v>
      </c>
      <c r="W13" s="15">
        <v>89</v>
      </c>
      <c r="X13" s="26">
        <v>3</v>
      </c>
    </row>
    <row r="14" spans="2:24" ht="14.25">
      <c r="B14" s="37">
        <v>159</v>
      </c>
      <c r="C14" s="38" t="s">
        <v>118</v>
      </c>
      <c r="D14" s="38" t="s">
        <v>20</v>
      </c>
      <c r="E14" s="39">
        <v>194</v>
      </c>
      <c r="F14" s="67">
        <v>0.05484953703703704</v>
      </c>
      <c r="G14" s="41">
        <v>89</v>
      </c>
      <c r="H14" s="37" t="s">
        <v>9</v>
      </c>
      <c r="I14" s="42" t="s">
        <v>77</v>
      </c>
      <c r="J14" s="65">
        <f t="shared" si="3"/>
        <v>0.015370370370370368</v>
      </c>
      <c r="K14" s="67">
        <v>0.011527777777777777</v>
      </c>
      <c r="L14" s="69">
        <f t="shared" si="0"/>
        <v>2.710843373493976</v>
      </c>
      <c r="M14" s="37">
        <v>163</v>
      </c>
      <c r="N14" s="45"/>
      <c r="O14" s="67">
        <v>0.026412037037037036</v>
      </c>
      <c r="P14" s="69">
        <f t="shared" si="1"/>
        <v>31.5512708150745</v>
      </c>
      <c r="Q14" s="37">
        <v>151</v>
      </c>
      <c r="R14" s="39">
        <v>156</v>
      </c>
      <c r="S14" s="48">
        <v>7</v>
      </c>
      <c r="T14" s="45"/>
      <c r="U14" s="67">
        <v>0.016909722222222225</v>
      </c>
      <c r="V14" s="69">
        <f t="shared" si="2"/>
        <v>12.320328542094455</v>
      </c>
      <c r="W14" s="37">
        <v>135</v>
      </c>
      <c r="X14" s="48">
        <v>5</v>
      </c>
    </row>
    <row r="16" ht="14.25">
      <c r="B16" s="63" t="s">
        <v>119</v>
      </c>
    </row>
    <row r="17" ht="14.25">
      <c r="B17" s="63" t="s">
        <v>120</v>
      </c>
    </row>
    <row r="18" spans="2:24" ht="14.25">
      <c r="B18" s="1"/>
      <c r="C18" s="2"/>
      <c r="D18" s="2"/>
      <c r="E18" s="3"/>
      <c r="F18" s="118" t="s">
        <v>0</v>
      </c>
      <c r="G18" s="118"/>
      <c r="H18" s="118"/>
      <c r="I18" s="118"/>
      <c r="J18" s="4"/>
      <c r="K18" s="114" t="s">
        <v>1</v>
      </c>
      <c r="L18" s="115"/>
      <c r="M18" s="115"/>
      <c r="N18" s="5"/>
      <c r="O18" s="114" t="s">
        <v>2</v>
      </c>
      <c r="P18" s="115"/>
      <c r="Q18" s="115"/>
      <c r="R18" s="115"/>
      <c r="S18" s="115"/>
      <c r="T18" s="5"/>
      <c r="U18" s="114" t="s">
        <v>3</v>
      </c>
      <c r="V18" s="116"/>
      <c r="W18" s="116"/>
      <c r="X18" s="117"/>
    </row>
    <row r="19" spans="2:24" ht="14.25">
      <c r="B19" s="27" t="s">
        <v>4</v>
      </c>
      <c r="C19" s="27" t="s">
        <v>5</v>
      </c>
      <c r="D19" s="27" t="s">
        <v>6</v>
      </c>
      <c r="E19" s="27" t="s">
        <v>7</v>
      </c>
      <c r="F19" s="29" t="s">
        <v>8</v>
      </c>
      <c r="G19" s="34" t="s">
        <v>4</v>
      </c>
      <c r="H19" s="31" t="s">
        <v>9</v>
      </c>
      <c r="I19" s="32" t="s">
        <v>10</v>
      </c>
      <c r="J19" s="33" t="s">
        <v>11</v>
      </c>
      <c r="K19" s="31" t="s">
        <v>8</v>
      </c>
      <c r="L19" s="34" t="s">
        <v>14</v>
      </c>
      <c r="M19" s="35" t="s">
        <v>4</v>
      </c>
      <c r="N19" s="31" t="s">
        <v>13</v>
      </c>
      <c r="O19" s="31" t="s">
        <v>8</v>
      </c>
      <c r="P19" s="36" t="s">
        <v>14</v>
      </c>
      <c r="Q19" s="35" t="s">
        <v>4</v>
      </c>
      <c r="R19" s="35" t="s">
        <v>15</v>
      </c>
      <c r="S19" s="27" t="s">
        <v>16</v>
      </c>
      <c r="T19" s="31" t="s">
        <v>17</v>
      </c>
      <c r="U19" s="31" t="s">
        <v>8</v>
      </c>
      <c r="V19" s="36" t="s">
        <v>14</v>
      </c>
      <c r="W19" s="35" t="s">
        <v>4</v>
      </c>
      <c r="X19" s="27" t="s">
        <v>18</v>
      </c>
    </row>
    <row r="20" spans="2:24" ht="24">
      <c r="B20" s="49">
        <v>1</v>
      </c>
      <c r="C20" s="74" t="s">
        <v>121</v>
      </c>
      <c r="D20" s="51" t="s">
        <v>122</v>
      </c>
      <c r="E20" s="52">
        <v>11</v>
      </c>
      <c r="F20" s="77">
        <v>0.04572916666666666</v>
      </c>
      <c r="G20" s="54">
        <v>1</v>
      </c>
      <c r="H20" s="49" t="s">
        <v>9</v>
      </c>
      <c r="I20" s="55" t="s">
        <v>123</v>
      </c>
      <c r="J20" s="56"/>
      <c r="K20" s="77">
        <v>0.009317129629629628</v>
      </c>
      <c r="L20" s="78">
        <f>0.75/(HOUR(K20)+MINUTE(K20)/60+SECOND(K20)/3600)</f>
        <v>3.354037267080745</v>
      </c>
      <c r="M20" s="49">
        <v>4</v>
      </c>
      <c r="N20" s="58"/>
      <c r="O20" s="77">
        <v>0.021770833333333336</v>
      </c>
      <c r="P20" s="78">
        <f>20/(HOUR(O20)+MINUTE(O20)/60+SECOND(O20)/3600)</f>
        <v>38.27751196172248</v>
      </c>
      <c r="Q20" s="49">
        <v>2</v>
      </c>
      <c r="R20" s="52">
        <v>1</v>
      </c>
      <c r="S20" s="61">
        <v>3</v>
      </c>
      <c r="T20" s="58"/>
      <c r="U20" s="77">
        <v>0.014641203703703703</v>
      </c>
      <c r="V20" s="78">
        <f>5/(HOUR(U20)+MINUTE(U20)/60+SECOND(U20)/3600)</f>
        <v>14.229249011857709</v>
      </c>
      <c r="W20" s="49">
        <v>2</v>
      </c>
      <c r="X20" s="61">
        <v>0</v>
      </c>
    </row>
    <row r="21" spans="2:24" ht="24">
      <c r="B21" s="76">
        <v>31</v>
      </c>
      <c r="C21" s="75" t="s">
        <v>124</v>
      </c>
      <c r="D21" s="79" t="s">
        <v>20</v>
      </c>
      <c r="E21" s="80">
        <v>226</v>
      </c>
      <c r="F21" s="81">
        <v>0.057881944444444444</v>
      </c>
      <c r="G21" s="82">
        <v>11</v>
      </c>
      <c r="H21" s="76" t="s">
        <v>9</v>
      </c>
      <c r="I21" s="83" t="s">
        <v>125</v>
      </c>
      <c r="J21" s="84">
        <f>F21-F$7</f>
        <v>0.018402777777777775</v>
      </c>
      <c r="K21" s="81">
        <v>0.011249999999999998</v>
      </c>
      <c r="L21" s="86">
        <f>0.75/(HOUR(K21)+MINUTE(K21)/60+SECOND(K21)/3600)</f>
        <v>2.7777777777777777</v>
      </c>
      <c r="M21" s="76">
        <v>18</v>
      </c>
      <c r="N21" s="85"/>
      <c r="O21" s="81">
        <v>0.02702546296296296</v>
      </c>
      <c r="P21" s="86">
        <f>20/(HOUR(O21)+MINUTE(O21)/60+SECOND(O21)/3600)</f>
        <v>30.835117773019277</v>
      </c>
      <c r="Q21" s="76">
        <v>36</v>
      </c>
      <c r="R21" s="80">
        <v>27</v>
      </c>
      <c r="S21" s="87">
        <v>-9</v>
      </c>
      <c r="T21" s="85"/>
      <c r="U21" s="81">
        <v>0.01960648148148148</v>
      </c>
      <c r="V21" s="86">
        <f>5/(HOUR(U21)+MINUTE(U21)/60+SECOND(U21)/3600)</f>
        <v>10.625737898465172</v>
      </c>
      <c r="W21" s="76">
        <v>37</v>
      </c>
      <c r="X21" s="87">
        <v>-2</v>
      </c>
    </row>
    <row r="23" ht="14.25">
      <c r="B23" s="63" t="s">
        <v>126</v>
      </c>
    </row>
    <row r="24" ht="14.25">
      <c r="B24" s="63" t="s">
        <v>127</v>
      </c>
    </row>
    <row r="25" spans="2:24" ht="14.25">
      <c r="B25" s="1"/>
      <c r="C25" s="2"/>
      <c r="D25" s="2"/>
      <c r="E25" s="3"/>
      <c r="F25" s="118" t="s">
        <v>0</v>
      </c>
      <c r="G25" s="118"/>
      <c r="H25" s="118"/>
      <c r="I25" s="118"/>
      <c r="J25" s="4"/>
      <c r="K25" s="114" t="s">
        <v>1</v>
      </c>
      <c r="L25" s="115"/>
      <c r="M25" s="115"/>
      <c r="N25" s="5"/>
      <c r="O25" s="114" t="s">
        <v>2</v>
      </c>
      <c r="P25" s="115"/>
      <c r="Q25" s="115"/>
      <c r="R25" s="115"/>
      <c r="S25" s="115"/>
      <c r="T25" s="5"/>
      <c r="U25" s="114" t="s">
        <v>3</v>
      </c>
      <c r="V25" s="116"/>
      <c r="W25" s="116"/>
      <c r="X25" s="117"/>
    </row>
    <row r="26" spans="2:24" ht="14.25">
      <c r="B26" s="27" t="s">
        <v>4</v>
      </c>
      <c r="C26" s="27" t="s">
        <v>5</v>
      </c>
      <c r="D26" s="27" t="s">
        <v>6</v>
      </c>
      <c r="E26" s="27" t="s">
        <v>7</v>
      </c>
      <c r="F26" s="29" t="s">
        <v>8</v>
      </c>
      <c r="G26" s="34" t="s">
        <v>4</v>
      </c>
      <c r="H26" s="31" t="s">
        <v>9</v>
      </c>
      <c r="I26" s="32" t="s">
        <v>10</v>
      </c>
      <c r="J26" s="33" t="s">
        <v>11</v>
      </c>
      <c r="K26" s="31" t="s">
        <v>8</v>
      </c>
      <c r="L26" s="34" t="s">
        <v>14</v>
      </c>
      <c r="M26" s="35" t="s">
        <v>4</v>
      </c>
      <c r="N26" s="31" t="s">
        <v>13</v>
      </c>
      <c r="O26" s="31" t="s">
        <v>8</v>
      </c>
      <c r="P26" s="36" t="s">
        <v>14</v>
      </c>
      <c r="Q26" s="35" t="s">
        <v>4</v>
      </c>
      <c r="R26" s="35" t="s">
        <v>15</v>
      </c>
      <c r="S26" s="27" t="s">
        <v>16</v>
      </c>
      <c r="T26" s="31" t="s">
        <v>17</v>
      </c>
      <c r="U26" s="31" t="s">
        <v>8</v>
      </c>
      <c r="V26" s="36" t="s">
        <v>14</v>
      </c>
      <c r="W26" s="35" t="s">
        <v>4</v>
      </c>
      <c r="X26" s="27" t="s">
        <v>18</v>
      </c>
    </row>
    <row r="27" spans="2:24" ht="24">
      <c r="B27" s="49">
        <v>1</v>
      </c>
      <c r="C27" s="50" t="s">
        <v>128</v>
      </c>
      <c r="D27" s="51" t="s">
        <v>129</v>
      </c>
      <c r="E27" s="52">
        <v>21</v>
      </c>
      <c r="F27" s="77">
        <v>0.03996527777777777</v>
      </c>
      <c r="G27" s="54">
        <v>1</v>
      </c>
      <c r="H27" s="49" t="s">
        <v>9</v>
      </c>
      <c r="I27" s="55" t="s">
        <v>130</v>
      </c>
      <c r="J27" s="56"/>
      <c r="K27" s="77">
        <v>0.007662037037037037</v>
      </c>
      <c r="L27" s="78">
        <f>0.75/(HOUR(K27)+MINUTE(K27)/60+SECOND(K27)/3600)</f>
        <v>4.078549848942599</v>
      </c>
      <c r="M27" s="49">
        <v>1</v>
      </c>
      <c r="N27" s="58"/>
      <c r="O27" s="77">
        <v>0.019282407407407408</v>
      </c>
      <c r="P27" s="78">
        <f>20/(HOUR(O27)+MINUTE(O27)/60+SECOND(O27)/3600)</f>
        <v>43.21728691476591</v>
      </c>
      <c r="Q27" s="49">
        <v>1</v>
      </c>
      <c r="R27" s="52">
        <v>1</v>
      </c>
      <c r="S27" s="61">
        <v>0</v>
      </c>
      <c r="T27" s="58"/>
      <c r="U27" s="77">
        <v>0.013020833333333334</v>
      </c>
      <c r="V27" s="78">
        <f>5/(HOUR(U27)+MINUTE(U27)/60+SECOND(U27)/3600)</f>
        <v>16</v>
      </c>
      <c r="W27" s="49">
        <v>4</v>
      </c>
      <c r="X27" s="61">
        <v>0</v>
      </c>
    </row>
    <row r="28" spans="2:24" ht="36">
      <c r="B28" s="76">
        <v>14</v>
      </c>
      <c r="C28" s="89" t="s">
        <v>131</v>
      </c>
      <c r="D28" s="79" t="s">
        <v>20</v>
      </c>
      <c r="E28" s="80">
        <v>41</v>
      </c>
      <c r="F28" s="81">
        <v>0.04420138888888889</v>
      </c>
      <c r="G28" s="82">
        <v>10</v>
      </c>
      <c r="H28" s="76" t="s">
        <v>9</v>
      </c>
      <c r="I28" s="83" t="s">
        <v>130</v>
      </c>
      <c r="J28" s="84">
        <f>F28-F$7</f>
        <v>0.004722222222222218</v>
      </c>
      <c r="K28" s="81">
        <v>0.009675925925925926</v>
      </c>
      <c r="L28" s="86">
        <f>0.75/(HOUR(K28)+MINUTE(K28)/60+SECOND(K28)/3600)</f>
        <v>3.229665071770335</v>
      </c>
      <c r="M28" s="76">
        <v>20</v>
      </c>
      <c r="N28" s="85"/>
      <c r="O28" s="81">
        <v>0.02101851851851852</v>
      </c>
      <c r="P28" s="86">
        <f>20/(HOUR(O28)+MINUTE(O28)/60+SECOND(O28)/3600)</f>
        <v>39.647577092511014</v>
      </c>
      <c r="Q28" s="76">
        <v>15</v>
      </c>
      <c r="R28" s="80">
        <v>16</v>
      </c>
      <c r="S28" s="87">
        <v>4</v>
      </c>
      <c r="T28" s="85"/>
      <c r="U28" s="81">
        <v>0.013506944444444445</v>
      </c>
      <c r="V28" s="86">
        <f>5/(HOUR(U28)+MINUTE(U28)/60+SECOND(U28)/3600)</f>
        <v>15.424164524421593</v>
      </c>
      <c r="W28" s="76">
        <v>8</v>
      </c>
      <c r="X28" s="87">
        <v>2</v>
      </c>
    </row>
    <row r="29" spans="2:24" ht="14.25">
      <c r="B29" s="49">
        <v>23</v>
      </c>
      <c r="C29" s="50" t="s">
        <v>132</v>
      </c>
      <c r="D29" s="51" t="s">
        <v>20</v>
      </c>
      <c r="E29" s="52">
        <v>91</v>
      </c>
      <c r="F29" s="77">
        <v>0.04696759259259259</v>
      </c>
      <c r="G29" s="54">
        <v>16</v>
      </c>
      <c r="H29" s="49" t="s">
        <v>9</v>
      </c>
      <c r="I29" s="55" t="s">
        <v>130</v>
      </c>
      <c r="J29" s="88">
        <f>F29-F$7</f>
        <v>0.007488425925925919</v>
      </c>
      <c r="K29" s="77">
        <v>0.01</v>
      </c>
      <c r="L29" s="78">
        <f>0.75/(HOUR(K29)+MINUTE(K29)/60+SECOND(K29)/3600)</f>
        <v>3.125</v>
      </c>
      <c r="M29" s="49">
        <v>24</v>
      </c>
      <c r="N29" s="58"/>
      <c r="O29" s="77">
        <v>0.02202546296296296</v>
      </c>
      <c r="P29" s="78">
        <f>20/(HOUR(O29)+MINUTE(O29)/60+SECOND(O29)/3600)</f>
        <v>37.834997372569624</v>
      </c>
      <c r="Q29" s="49">
        <v>22</v>
      </c>
      <c r="R29" s="52">
        <v>21</v>
      </c>
      <c r="S29" s="61">
        <v>3</v>
      </c>
      <c r="T29" s="58"/>
      <c r="U29" s="77">
        <v>0.01494212962962963</v>
      </c>
      <c r="V29" s="78">
        <f>5/(HOUR(U29)+MINUTE(U29)/60+SECOND(U29)/3600)</f>
        <v>13.942680092951202</v>
      </c>
      <c r="W29" s="49">
        <v>24</v>
      </c>
      <c r="X29" s="61">
        <v>-2</v>
      </c>
    </row>
    <row r="30" spans="2:24" ht="36">
      <c r="B30" s="76">
        <v>37</v>
      </c>
      <c r="C30" s="89" t="s">
        <v>133</v>
      </c>
      <c r="D30" s="79" t="s">
        <v>20</v>
      </c>
      <c r="E30" s="80">
        <v>146</v>
      </c>
      <c r="F30" s="81">
        <v>0.05042824074074074</v>
      </c>
      <c r="G30" s="82">
        <v>23</v>
      </c>
      <c r="H30" s="76" t="s">
        <v>9</v>
      </c>
      <c r="I30" s="83" t="s">
        <v>130</v>
      </c>
      <c r="J30" s="84">
        <f>F30-F$7</f>
        <v>0.01094907407407407</v>
      </c>
      <c r="K30" s="81"/>
      <c r="L30" s="86"/>
      <c r="M30" s="76"/>
      <c r="N30" s="85"/>
      <c r="O30" s="81"/>
      <c r="P30" s="86"/>
      <c r="Q30" s="76"/>
      <c r="R30" s="80"/>
      <c r="S30" s="87"/>
      <c r="T30" s="85"/>
      <c r="U30" s="81">
        <v>0.016585648148148148</v>
      </c>
      <c r="V30" s="86">
        <f>5/(HOUR(U30)+MINUTE(U30)/60+SECOND(U30)/3600)</f>
        <v>12.561060711793438</v>
      </c>
      <c r="W30" s="76">
        <v>42</v>
      </c>
      <c r="X30" s="87"/>
    </row>
    <row r="31" spans="2:24" ht="24">
      <c r="B31" s="49">
        <v>54</v>
      </c>
      <c r="C31" s="50" t="s">
        <v>134</v>
      </c>
      <c r="D31" s="51" t="s">
        <v>20</v>
      </c>
      <c r="E31" s="52">
        <v>311</v>
      </c>
      <c r="F31" s="77">
        <v>0.053969907407407404</v>
      </c>
      <c r="G31" s="54">
        <v>15</v>
      </c>
      <c r="H31" s="49" t="s">
        <v>9</v>
      </c>
      <c r="I31" s="55" t="s">
        <v>135</v>
      </c>
      <c r="J31" s="88">
        <f>F31-F$7</f>
        <v>0.014490740740740735</v>
      </c>
      <c r="K31" s="77">
        <v>0.01167824074074074</v>
      </c>
      <c r="L31" s="78">
        <f>0.75/(HOUR(K31)+MINUTE(K31)/60+SECOND(K31)/3600)</f>
        <v>2.6759167492566895</v>
      </c>
      <c r="M31" s="49">
        <v>41</v>
      </c>
      <c r="N31" s="58"/>
      <c r="O31" s="77">
        <v>0.024687499999999998</v>
      </c>
      <c r="P31" s="78">
        <f>20/(HOUR(O31)+MINUTE(O31)/60+SECOND(O31)/3600)</f>
        <v>33.755274261603375</v>
      </c>
      <c r="Q31" s="49">
        <v>53</v>
      </c>
      <c r="R31" s="52">
        <v>49</v>
      </c>
      <c r="S31" s="61">
        <v>-8</v>
      </c>
      <c r="T31" s="58"/>
      <c r="U31" s="77">
        <v>0.017604166666666667</v>
      </c>
      <c r="V31" s="78">
        <f>5/(HOUR(U31)+MINUTE(U31)/60+SECOND(U31)/3600)</f>
        <v>11.834319526627217</v>
      </c>
      <c r="W31" s="49">
        <v>53</v>
      </c>
      <c r="X31" s="61">
        <v>-5</v>
      </c>
    </row>
  </sheetData>
  <sheetProtection/>
  <mergeCells count="12">
    <mergeCell ref="F25:I25"/>
    <mergeCell ref="K25:M25"/>
    <mergeCell ref="O25:S25"/>
    <mergeCell ref="U25:X25"/>
    <mergeCell ref="F5:I5"/>
    <mergeCell ref="K5:M5"/>
    <mergeCell ref="O5:S5"/>
    <mergeCell ref="U5:X5"/>
    <mergeCell ref="F18:I18"/>
    <mergeCell ref="K18:M18"/>
    <mergeCell ref="O18:S18"/>
    <mergeCell ref="U18:X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17.7109375" style="0" customWidth="1"/>
    <col min="4" max="4" width="19.7109375" style="0" customWidth="1"/>
    <col min="5" max="5" width="6.421875" style="0" customWidth="1"/>
    <col min="7" max="7" width="3.140625" style="0" bestFit="1" customWidth="1"/>
    <col min="8" max="8" width="1.28515625" style="0" bestFit="1" customWidth="1"/>
    <col min="9" max="9" width="6.57421875" style="0" customWidth="1"/>
    <col min="10" max="10" width="7.421875" style="0" customWidth="1"/>
    <col min="11" max="11" width="8.140625" style="0" customWidth="1"/>
    <col min="12" max="12" width="6.8515625" style="0" customWidth="1"/>
    <col min="13" max="13" width="4.57421875" style="0" customWidth="1"/>
    <col min="14" max="14" width="7.28125" style="0" customWidth="1"/>
    <col min="15" max="15" width="8.7109375" style="0" customWidth="1"/>
    <col min="16" max="16" width="7.00390625" style="0" customWidth="1"/>
    <col min="17" max="17" width="4.8515625" style="0" customWidth="1"/>
    <col min="18" max="18" width="5.421875" style="0" customWidth="1"/>
    <col min="19" max="19" width="5.57421875" style="0" customWidth="1"/>
    <col min="20" max="20" width="6.7109375" style="0" customWidth="1"/>
    <col min="21" max="21" width="8.28125" style="0" customWidth="1"/>
    <col min="22" max="22" width="7.28125" style="0" customWidth="1"/>
    <col min="23" max="24" width="5.7109375" style="0" customWidth="1"/>
  </cols>
  <sheetData>
    <row r="1" ht="21">
      <c r="A1" s="64" t="s">
        <v>108</v>
      </c>
    </row>
    <row r="3" ht="14.25">
      <c r="B3" s="63" t="s">
        <v>104</v>
      </c>
    </row>
    <row r="4" ht="14.25">
      <c r="B4" s="63" t="s">
        <v>111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12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109</v>
      </c>
      <c r="D7" s="16" t="s">
        <v>100</v>
      </c>
      <c r="E7" s="17">
        <v>4</v>
      </c>
      <c r="F7" s="66">
        <v>0.16559027777777777</v>
      </c>
      <c r="G7" s="19">
        <v>1</v>
      </c>
      <c r="H7" s="15" t="s">
        <v>9</v>
      </c>
      <c r="I7" s="20" t="s">
        <v>103</v>
      </c>
      <c r="J7" s="21"/>
      <c r="K7" s="66">
        <v>0.016516203703703703</v>
      </c>
      <c r="L7" s="23">
        <v>0.0008449074074074075</v>
      </c>
      <c r="M7" s="15">
        <v>7</v>
      </c>
      <c r="N7" s="23">
        <v>0.0019444444444444442</v>
      </c>
      <c r="O7" s="66">
        <v>0.09318287037037037</v>
      </c>
      <c r="P7" s="68">
        <f>90.1/(HOUR(O7)+MINUTE(O7)/60+SECOND(O7)/3600)</f>
        <v>40.288162961122836</v>
      </c>
      <c r="Q7" s="15">
        <v>1</v>
      </c>
      <c r="R7" s="17">
        <v>1</v>
      </c>
      <c r="S7" s="26">
        <v>6</v>
      </c>
      <c r="T7" s="23">
        <v>0.0013194444444444443</v>
      </c>
      <c r="U7" s="66">
        <v>0.052627314814814814</v>
      </c>
      <c r="V7" s="68">
        <f>21.1/(HOUR(U7)+MINUTE(U7)/60+SECOND(U7)/3600)</f>
        <v>16.705520123158127</v>
      </c>
      <c r="W7" s="15">
        <v>1</v>
      </c>
      <c r="X7" s="26">
        <v>0</v>
      </c>
    </row>
    <row r="8" spans="2:24" ht="14.25">
      <c r="B8" s="37">
        <v>387</v>
      </c>
      <c r="C8" s="38" t="s">
        <v>29</v>
      </c>
      <c r="D8" s="38" t="s">
        <v>20</v>
      </c>
      <c r="E8" s="39">
        <v>1569</v>
      </c>
      <c r="F8" s="67">
        <v>0.21547453703703703</v>
      </c>
      <c r="G8" s="41">
        <v>48</v>
      </c>
      <c r="H8" s="37" t="s">
        <v>9</v>
      </c>
      <c r="I8" s="42" t="s">
        <v>110</v>
      </c>
      <c r="J8" s="65">
        <f>F8-F$7</f>
        <v>0.04988425925925927</v>
      </c>
      <c r="K8" s="67">
        <v>0.02466435185185185</v>
      </c>
      <c r="L8" s="45">
        <v>0.0012731481481481483</v>
      </c>
      <c r="M8" s="37">
        <v>573</v>
      </c>
      <c r="N8" s="45">
        <v>0.005092592592592592</v>
      </c>
      <c r="O8" s="67">
        <v>0.11771990740740741</v>
      </c>
      <c r="P8" s="69">
        <f>90.1/(HOUR(O8)+MINUTE(O8)/60+SECOND(O8)/3600)</f>
        <v>31.890669550683317</v>
      </c>
      <c r="Q8" s="37"/>
      <c r="R8" s="39">
        <v>538</v>
      </c>
      <c r="S8" s="48">
        <v>35</v>
      </c>
      <c r="T8" s="45">
        <v>0.0021527777777777778</v>
      </c>
      <c r="U8" s="67">
        <v>0.06584490740740741</v>
      </c>
      <c r="V8" s="69">
        <f>21.1/(HOUR(U8)+MINUTE(U8)/60+SECOND(U8)/3600)</f>
        <v>13.352082967129551</v>
      </c>
      <c r="W8" s="37">
        <v>387</v>
      </c>
      <c r="X8" s="48">
        <v>151</v>
      </c>
    </row>
    <row r="9" spans="2:24" ht="14.25">
      <c r="B9" s="15">
        <v>1244</v>
      </c>
      <c r="C9" s="16" t="s">
        <v>37</v>
      </c>
      <c r="D9" s="16" t="s">
        <v>20</v>
      </c>
      <c r="E9" s="17">
        <v>1552</v>
      </c>
      <c r="F9" s="66">
        <v>0.27070601851851855</v>
      </c>
      <c r="G9" s="19"/>
      <c r="H9" s="15" t="s">
        <v>9</v>
      </c>
      <c r="I9" s="20" t="s">
        <v>110</v>
      </c>
      <c r="J9" s="70">
        <f>F9-F$7</f>
        <v>0.10511574074074079</v>
      </c>
      <c r="K9" s="66">
        <v>0.026747685185185183</v>
      </c>
      <c r="L9" s="23">
        <v>0.0013773148148148147</v>
      </c>
      <c r="M9" s="15">
        <v>881</v>
      </c>
      <c r="N9" s="23">
        <v>0.00462962962962963</v>
      </c>
      <c r="O9" s="66">
        <v>0.14146990740740742</v>
      </c>
      <c r="P9" s="68">
        <f>90.1/(HOUR(O9)+MINUTE(O9)/60+SECOND(O9)/3600)</f>
        <v>26.53685674547983</v>
      </c>
      <c r="Q9" s="15"/>
      <c r="R9" s="17">
        <v>1196</v>
      </c>
      <c r="S9" s="26">
        <v>-315</v>
      </c>
      <c r="T9" s="23">
        <v>0.0037384259259259263</v>
      </c>
      <c r="U9" s="66">
        <v>0.09412037037037037</v>
      </c>
      <c r="V9" s="68">
        <f>21.1/(HOUR(U9)+MINUTE(U9)/60+SECOND(U9)/3600)</f>
        <v>9.340875553369406</v>
      </c>
      <c r="W9" s="15">
        <v>1244</v>
      </c>
      <c r="X9" s="26">
        <v>-48</v>
      </c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6.00390625" style="0" customWidth="1"/>
    <col min="3" max="3" width="16.28125" style="0" customWidth="1"/>
    <col min="4" max="4" width="19.7109375" style="0" customWidth="1"/>
    <col min="5" max="5" width="6.57421875" style="0" customWidth="1"/>
    <col min="7" max="7" width="5.140625" style="0" customWidth="1"/>
    <col min="8" max="8" width="1.28515625" style="0" bestFit="1" customWidth="1"/>
    <col min="9" max="9" width="5.57421875" style="0" customWidth="1"/>
    <col min="10" max="10" width="8.28125" style="0" customWidth="1"/>
    <col min="11" max="11" width="7.57421875" style="0" customWidth="1"/>
    <col min="12" max="12" width="6.140625" style="0" bestFit="1" customWidth="1"/>
    <col min="13" max="13" width="3.421875" style="0" bestFit="1" customWidth="1"/>
    <col min="14" max="14" width="7.140625" style="0" customWidth="1"/>
    <col min="15" max="15" width="8.140625" style="0" customWidth="1"/>
    <col min="16" max="16" width="6.7109375" style="0" customWidth="1"/>
    <col min="17" max="17" width="6.00390625" style="0" customWidth="1"/>
    <col min="18" max="18" width="6.7109375" style="0" customWidth="1"/>
    <col min="19" max="19" width="6.5742187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6.140625" style="0" customWidth="1"/>
    <col min="24" max="24" width="6.8515625" style="0" customWidth="1"/>
  </cols>
  <sheetData>
    <row r="1" ht="21">
      <c r="A1" s="64" t="s">
        <v>98</v>
      </c>
    </row>
    <row r="3" ht="14.25">
      <c r="B3" s="63" t="s">
        <v>104</v>
      </c>
    </row>
    <row r="4" ht="14.25">
      <c r="B4" s="63" t="s">
        <v>107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12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99</v>
      </c>
      <c r="D7" s="16" t="s">
        <v>100</v>
      </c>
      <c r="E7" s="17">
        <v>2</v>
      </c>
      <c r="F7" s="66">
        <v>0.16855324074074074</v>
      </c>
      <c r="G7" s="19">
        <v>1</v>
      </c>
      <c r="H7" s="15" t="s">
        <v>9</v>
      </c>
      <c r="I7" s="20" t="s">
        <v>103</v>
      </c>
      <c r="J7" s="21"/>
      <c r="K7" s="66">
        <v>0.016145833333333335</v>
      </c>
      <c r="L7" s="23">
        <v>0.0008333333333333334</v>
      </c>
      <c r="M7" s="15">
        <v>6</v>
      </c>
      <c r="N7" s="23">
        <v>0.0011342592592592591</v>
      </c>
      <c r="O7" s="66">
        <v>0.09881944444444445</v>
      </c>
      <c r="P7" s="68">
        <f>90.1/(HOUR(O7)+MINUTE(O7)/60+SECOND(O7)/3600)</f>
        <v>37.99016163035839</v>
      </c>
      <c r="Q7" s="15">
        <v>1</v>
      </c>
      <c r="R7" s="17">
        <v>1</v>
      </c>
      <c r="S7" s="26">
        <v>5</v>
      </c>
      <c r="T7" s="23">
        <v>0.0005324074074074074</v>
      </c>
      <c r="U7" s="66">
        <v>0.0519212962962963</v>
      </c>
      <c r="V7" s="68">
        <f>21.1/(HOUR(U7)+MINUTE(U7)/60+SECOND(U7)/3600)</f>
        <v>16.93267944716897</v>
      </c>
      <c r="W7" s="15">
        <v>1</v>
      </c>
      <c r="X7" s="26">
        <v>0</v>
      </c>
    </row>
    <row r="8" spans="2:24" ht="14.25">
      <c r="B8" s="37">
        <v>436</v>
      </c>
      <c r="C8" s="38" t="s">
        <v>101</v>
      </c>
      <c r="D8" s="38" t="s">
        <v>20</v>
      </c>
      <c r="E8" s="39">
        <v>1488</v>
      </c>
      <c r="F8" s="67">
        <v>0.23099537037037035</v>
      </c>
      <c r="G8" s="41">
        <v>76</v>
      </c>
      <c r="H8" s="37" t="s">
        <v>9</v>
      </c>
      <c r="I8" s="42" t="s">
        <v>105</v>
      </c>
      <c r="J8" s="65">
        <f>F8-F$7</f>
        <v>0.06244212962962961</v>
      </c>
      <c r="K8" s="67">
        <v>0.025821759259259256</v>
      </c>
      <c r="L8" s="45">
        <v>0.0013310185185185185</v>
      </c>
      <c r="M8" s="37">
        <v>802</v>
      </c>
      <c r="N8" s="45">
        <v>0.003935185185185186</v>
      </c>
      <c r="O8" s="67">
        <v>0.1240162037037037</v>
      </c>
      <c r="P8" s="69">
        <f>90.1/(HOUR(O8)+MINUTE(O8)/60+SECOND(O8)/3600)</f>
        <v>30.271581894540358</v>
      </c>
      <c r="Q8" s="37"/>
      <c r="R8" s="39">
        <v>378</v>
      </c>
      <c r="S8" s="48">
        <v>424</v>
      </c>
      <c r="T8" s="45">
        <v>0.0008333333333333334</v>
      </c>
      <c r="U8" s="67">
        <v>0.0763888888888889</v>
      </c>
      <c r="V8" s="69">
        <f>21.1/(HOUR(U8)+MINUTE(U8)/60+SECOND(U8)/3600)</f>
        <v>11.50909090909091</v>
      </c>
      <c r="W8" s="37">
        <v>436</v>
      </c>
      <c r="X8" s="48">
        <v>-58</v>
      </c>
    </row>
    <row r="9" spans="2:24" ht="14.25">
      <c r="B9" s="15">
        <v>715</v>
      </c>
      <c r="C9" s="16" t="s">
        <v>102</v>
      </c>
      <c r="D9" s="16" t="s">
        <v>20</v>
      </c>
      <c r="E9" s="17">
        <v>658</v>
      </c>
      <c r="F9" s="66">
        <v>0.24774305555555554</v>
      </c>
      <c r="G9" s="19">
        <v>192</v>
      </c>
      <c r="H9" s="15" t="s">
        <v>9</v>
      </c>
      <c r="I9" s="20" t="s">
        <v>106</v>
      </c>
      <c r="J9" s="70">
        <f>F9-F$7</f>
        <v>0.0791898148148148</v>
      </c>
      <c r="K9" s="66">
        <v>0.025034722222222222</v>
      </c>
      <c r="L9" s="23">
        <v>0.0012962962962962963</v>
      </c>
      <c r="M9" s="15">
        <v>664</v>
      </c>
      <c r="N9" s="23">
        <v>0.0035763888888888894</v>
      </c>
      <c r="O9" s="66">
        <v>0.12844907407407408</v>
      </c>
      <c r="P9" s="68">
        <f>90.1/(HOUR(O9)+MINUTE(O9)/60+SECOND(O9)/3600)</f>
        <v>29.22688772751847</v>
      </c>
      <c r="Q9" s="15"/>
      <c r="R9" s="17">
        <v>462</v>
      </c>
      <c r="S9" s="26">
        <v>202</v>
      </c>
      <c r="T9" s="23">
        <v>0.0008217592592592592</v>
      </c>
      <c r="U9" s="66">
        <v>0.08986111111111111</v>
      </c>
      <c r="V9" s="68">
        <f>21.1/(HOUR(U9)+MINUTE(U9)/60+SECOND(U9)/3600)</f>
        <v>9.783616692426584</v>
      </c>
      <c r="W9" s="15">
        <v>715</v>
      </c>
      <c r="X9" s="26">
        <v>-253</v>
      </c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4.7109375" style="0" customWidth="1"/>
    <col min="3" max="3" width="21.7109375" style="0" customWidth="1"/>
    <col min="4" max="4" width="18.28125" style="0" customWidth="1"/>
    <col min="5" max="5" width="4.8515625" style="0" customWidth="1"/>
    <col min="6" max="6" width="8.140625" style="0" customWidth="1"/>
    <col min="7" max="7" width="3.7109375" style="0" customWidth="1"/>
    <col min="8" max="8" width="1.28515625" style="0" bestFit="1" customWidth="1"/>
    <col min="9" max="9" width="5.00390625" style="0" customWidth="1"/>
    <col min="10" max="10" width="7.28125" style="0" customWidth="1"/>
    <col min="11" max="11" width="8.140625" style="0" customWidth="1"/>
    <col min="12" max="12" width="6.57421875" style="0" customWidth="1"/>
    <col min="13" max="13" width="4.7109375" style="0" customWidth="1"/>
    <col min="14" max="14" width="6.00390625" style="0" customWidth="1"/>
    <col min="15" max="15" width="7.57421875" style="0" customWidth="1"/>
    <col min="16" max="16" width="6.7109375" style="0" customWidth="1"/>
    <col min="17" max="17" width="5.57421875" style="0" customWidth="1"/>
    <col min="18" max="18" width="5.28125" style="0" customWidth="1"/>
    <col min="19" max="19" width="5.57421875" style="0" customWidth="1"/>
    <col min="20" max="20" width="6.8515625" style="0" customWidth="1"/>
    <col min="21" max="21" width="8.00390625" style="0" customWidth="1"/>
    <col min="22" max="22" width="7.00390625" style="0" customWidth="1"/>
    <col min="23" max="23" width="6.140625" style="0" customWidth="1"/>
    <col min="24" max="24" width="5.57421875" style="0" customWidth="1"/>
  </cols>
  <sheetData>
    <row r="1" ht="21">
      <c r="A1" s="64" t="s">
        <v>147</v>
      </c>
    </row>
    <row r="3" ht="14.25">
      <c r="B3" s="63" t="s">
        <v>136</v>
      </c>
    </row>
    <row r="4" ht="14.25">
      <c r="B4" s="63" t="s">
        <v>137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138</v>
      </c>
      <c r="D7" s="16"/>
      <c r="E7" s="17">
        <v>244</v>
      </c>
      <c r="F7" s="66">
        <v>0.017974537037037035</v>
      </c>
      <c r="G7" s="19">
        <v>1</v>
      </c>
      <c r="H7" s="15" t="s">
        <v>9</v>
      </c>
      <c r="I7" s="20" t="s">
        <v>77</v>
      </c>
      <c r="J7" s="21"/>
      <c r="K7" s="66">
        <v>0.003483796296296296</v>
      </c>
      <c r="L7" s="68">
        <f>0.4/(HOUR(K7)+MINUTE(K7)/60+SECOND(K7)/3600)</f>
        <v>4.78405315614618</v>
      </c>
      <c r="M7" s="15"/>
      <c r="N7" s="23"/>
      <c r="O7" s="66">
        <v>0.008842592592592591</v>
      </c>
      <c r="P7" s="68">
        <f>8/(HOUR(O7)+MINUTE(O7)/60+SECOND(O7)/3600)</f>
        <v>37.69633507853403</v>
      </c>
      <c r="Q7" s="15"/>
      <c r="R7" s="17"/>
      <c r="S7" s="26"/>
      <c r="T7" s="23"/>
      <c r="U7" s="66">
        <v>0.005648148148148148</v>
      </c>
      <c r="V7" s="68">
        <f>2/(HOUR(U7)+MINUTE(U7)/60+SECOND(U7)/3600)</f>
        <v>14.754098360655739</v>
      </c>
      <c r="W7" s="15"/>
      <c r="X7" s="26"/>
    </row>
    <row r="8" spans="2:24" ht="14.25">
      <c r="B8" s="37">
        <v>10</v>
      </c>
      <c r="C8" s="38" t="s">
        <v>81</v>
      </c>
      <c r="D8" s="38" t="s">
        <v>20</v>
      </c>
      <c r="E8" s="39">
        <v>246</v>
      </c>
      <c r="F8" s="67">
        <v>0.02054398148148148</v>
      </c>
      <c r="G8" s="41">
        <v>1</v>
      </c>
      <c r="H8" s="37" t="s">
        <v>9</v>
      </c>
      <c r="I8" s="42" t="s">
        <v>61</v>
      </c>
      <c r="J8" s="65">
        <f>F8-F$7</f>
        <v>0.0025694444444444436</v>
      </c>
      <c r="K8" s="67">
        <v>0.0035185185185185185</v>
      </c>
      <c r="L8" s="69">
        <f>0.4/(HOUR(K8)+MINUTE(K8)/60+SECOND(K8)/3600)</f>
        <v>4.736842105263158</v>
      </c>
      <c r="M8" s="37"/>
      <c r="N8" s="45"/>
      <c r="O8" s="67">
        <v>0.010034722222222221</v>
      </c>
      <c r="P8" s="69">
        <f>8/(HOUR(O8)+MINUTE(O8)/60+SECOND(O8)/3600)</f>
        <v>33.21799307958477</v>
      </c>
      <c r="Q8" s="37"/>
      <c r="R8" s="39"/>
      <c r="S8" s="48"/>
      <c r="T8" s="45"/>
      <c r="U8" s="67">
        <v>0.006990740740740741</v>
      </c>
      <c r="V8" s="69">
        <f>2/(HOUR(U8)+MINUTE(U8)/60+SECOND(U8)/3600)</f>
        <v>11.920529801324504</v>
      </c>
      <c r="W8" s="37"/>
      <c r="X8" s="48"/>
    </row>
    <row r="10" ht="14.25">
      <c r="B10" s="63" t="s">
        <v>113</v>
      </c>
    </row>
    <row r="11" ht="14.25">
      <c r="B11" s="63" t="s">
        <v>148</v>
      </c>
    </row>
    <row r="12" spans="2:24" ht="14.25">
      <c r="B12" s="1"/>
      <c r="C12" s="2"/>
      <c r="D12" s="2"/>
      <c r="E12" s="3"/>
      <c r="F12" s="118" t="s">
        <v>0</v>
      </c>
      <c r="G12" s="118"/>
      <c r="H12" s="118"/>
      <c r="I12" s="118"/>
      <c r="J12" s="4"/>
      <c r="K12" s="114" t="s">
        <v>1</v>
      </c>
      <c r="L12" s="115"/>
      <c r="M12" s="115"/>
      <c r="N12" s="5"/>
      <c r="O12" s="114" t="s">
        <v>2</v>
      </c>
      <c r="P12" s="115"/>
      <c r="Q12" s="115"/>
      <c r="R12" s="115"/>
      <c r="S12" s="115"/>
      <c r="T12" s="5"/>
      <c r="U12" s="114" t="s">
        <v>3</v>
      </c>
      <c r="V12" s="116"/>
      <c r="W12" s="116"/>
      <c r="X12" s="117"/>
    </row>
    <row r="13" spans="1:24" ht="14.25">
      <c r="A13" s="63"/>
      <c r="B13" s="27" t="s">
        <v>4</v>
      </c>
      <c r="C13" s="27" t="s">
        <v>5</v>
      </c>
      <c r="D13" s="27" t="s">
        <v>6</v>
      </c>
      <c r="E13" s="27" t="s">
        <v>7</v>
      </c>
      <c r="F13" s="29" t="s">
        <v>8</v>
      </c>
      <c r="G13" s="34" t="s">
        <v>4</v>
      </c>
      <c r="H13" s="31" t="s">
        <v>9</v>
      </c>
      <c r="I13" s="32" t="s">
        <v>10</v>
      </c>
      <c r="J13" s="33" t="s">
        <v>11</v>
      </c>
      <c r="K13" s="31" t="s">
        <v>8</v>
      </c>
      <c r="L13" s="34" t="s">
        <v>14</v>
      </c>
      <c r="M13" s="35" t="s">
        <v>4</v>
      </c>
      <c r="N13" s="31" t="s">
        <v>13</v>
      </c>
      <c r="O13" s="31" t="s">
        <v>8</v>
      </c>
      <c r="P13" s="36" t="s">
        <v>14</v>
      </c>
      <c r="Q13" s="35" t="s">
        <v>4</v>
      </c>
      <c r="R13" s="35" t="s">
        <v>15</v>
      </c>
      <c r="S13" s="27" t="s">
        <v>16</v>
      </c>
      <c r="T13" s="31" t="s">
        <v>17</v>
      </c>
      <c r="U13" s="31" t="s">
        <v>8</v>
      </c>
      <c r="V13" s="36" t="s">
        <v>14</v>
      </c>
      <c r="W13" s="35" t="s">
        <v>4</v>
      </c>
      <c r="X13" s="27" t="s">
        <v>18</v>
      </c>
    </row>
    <row r="14" spans="2:24" ht="14.25">
      <c r="B14" s="15">
        <v>1</v>
      </c>
      <c r="C14" s="16" t="s">
        <v>139</v>
      </c>
      <c r="D14" s="16" t="s">
        <v>140</v>
      </c>
      <c r="E14" s="17">
        <v>105</v>
      </c>
      <c r="F14" s="66">
        <v>0.03988425925925926</v>
      </c>
      <c r="G14" s="19">
        <v>1</v>
      </c>
      <c r="H14" s="15" t="s">
        <v>9</v>
      </c>
      <c r="I14" s="20" t="s">
        <v>77</v>
      </c>
      <c r="J14" s="21"/>
      <c r="K14" s="66">
        <v>0.007372685185185186</v>
      </c>
      <c r="L14" s="68">
        <f aca="true" t="shared" si="0" ref="L14:L23">0.75/(HOUR(K14)+MINUTE(K14)/60+SECOND(K14)/3600)</f>
        <v>4.238618524332811</v>
      </c>
      <c r="M14" s="15"/>
      <c r="N14" s="23"/>
      <c r="O14" s="66">
        <v>0.021967592592592594</v>
      </c>
      <c r="P14" s="68">
        <f aca="true" t="shared" si="1" ref="P14:P22">20/(HOUR(O14)+MINUTE(O14)/60+SECOND(O14)/3600)</f>
        <v>37.93466807165437</v>
      </c>
      <c r="Q14" s="15"/>
      <c r="R14" s="17"/>
      <c r="S14" s="26"/>
      <c r="T14" s="23"/>
      <c r="U14" s="66">
        <v>0.01054398148148148</v>
      </c>
      <c r="V14" s="68">
        <f aca="true" t="shared" si="2" ref="V14:V22">5/(HOUR(U14)+MINUTE(U14)/60+SECOND(U14)/3600)</f>
        <v>19.758507135016465</v>
      </c>
      <c r="W14" s="15"/>
      <c r="X14" s="26"/>
    </row>
    <row r="15" spans="2:24" ht="14.25">
      <c r="B15" s="37">
        <v>5</v>
      </c>
      <c r="C15" s="38" t="s">
        <v>78</v>
      </c>
      <c r="D15" s="38" t="s">
        <v>20</v>
      </c>
      <c r="E15" s="39">
        <v>7</v>
      </c>
      <c r="F15" s="67">
        <v>0.041701388888888885</v>
      </c>
      <c r="G15" s="41">
        <v>2</v>
      </c>
      <c r="H15" s="37" t="s">
        <v>9</v>
      </c>
      <c r="I15" s="42" t="s">
        <v>77</v>
      </c>
      <c r="J15" s="65">
        <f aca="true" t="shared" si="3" ref="J15:J22">F15-F$14</f>
        <v>0.0018171296296296269</v>
      </c>
      <c r="K15" s="67">
        <v>0.007789351851851852</v>
      </c>
      <c r="L15" s="69">
        <f t="shared" si="0"/>
        <v>4.011887072808321</v>
      </c>
      <c r="M15" s="37"/>
      <c r="N15" s="45"/>
      <c r="O15" s="67">
        <v>0.022511574074074073</v>
      </c>
      <c r="P15" s="69">
        <f t="shared" si="1"/>
        <v>37.01799485861183</v>
      </c>
      <c r="Q15" s="37"/>
      <c r="R15" s="39"/>
      <c r="S15" s="48"/>
      <c r="T15" s="45"/>
      <c r="U15" s="67">
        <v>0.011400462962962965</v>
      </c>
      <c r="V15" s="69">
        <f t="shared" si="2"/>
        <v>18.274111675126907</v>
      </c>
      <c r="W15" s="37"/>
      <c r="X15" s="48"/>
    </row>
    <row r="16" spans="2:24" ht="14.25">
      <c r="B16" s="15">
        <v>10</v>
      </c>
      <c r="C16" s="16" t="s">
        <v>68</v>
      </c>
      <c r="D16" s="16" t="s">
        <v>20</v>
      </c>
      <c r="E16" s="17">
        <v>9</v>
      </c>
      <c r="F16" s="66">
        <v>0.04438657407407407</v>
      </c>
      <c r="G16" s="19"/>
      <c r="H16" s="15" t="s">
        <v>9</v>
      </c>
      <c r="I16" s="20" t="s">
        <v>80</v>
      </c>
      <c r="J16" s="21">
        <f t="shared" si="3"/>
        <v>0.004502314814814813</v>
      </c>
      <c r="K16" s="66">
        <v>0.008287037037037037</v>
      </c>
      <c r="L16" s="68">
        <f t="shared" si="0"/>
        <v>3.7709497206703917</v>
      </c>
      <c r="M16" s="15"/>
      <c r="N16" s="23"/>
      <c r="O16" s="66">
        <v>0.02359953703703704</v>
      </c>
      <c r="P16" s="68">
        <f t="shared" si="1"/>
        <v>35.31142717018146</v>
      </c>
      <c r="Q16" s="15"/>
      <c r="R16" s="17"/>
      <c r="S16" s="26"/>
      <c r="T16" s="23"/>
      <c r="U16" s="66">
        <v>0.012499999999999999</v>
      </c>
      <c r="V16" s="68">
        <f t="shared" si="2"/>
        <v>16.666666666666668</v>
      </c>
      <c r="W16" s="15"/>
      <c r="X16" s="26"/>
    </row>
    <row r="17" spans="2:24" ht="14.25">
      <c r="B17" s="37">
        <v>24</v>
      </c>
      <c r="C17" s="38" t="s">
        <v>141</v>
      </c>
      <c r="D17" s="38" t="s">
        <v>20</v>
      </c>
      <c r="E17" s="39">
        <v>116</v>
      </c>
      <c r="F17" s="67">
        <v>0.04760416666666667</v>
      </c>
      <c r="G17" s="41"/>
      <c r="H17" s="37" t="s">
        <v>9</v>
      </c>
      <c r="I17" s="42" t="s">
        <v>80</v>
      </c>
      <c r="J17" s="65">
        <f t="shared" si="3"/>
        <v>0.0077199074074074114</v>
      </c>
      <c r="K17" s="67">
        <v>0.010300925925925927</v>
      </c>
      <c r="L17" s="69">
        <f t="shared" si="0"/>
        <v>3.033707865168539</v>
      </c>
      <c r="M17" s="37"/>
      <c r="N17" s="45"/>
      <c r="O17" s="67">
        <v>0.02462962962962963</v>
      </c>
      <c r="P17" s="69">
        <f t="shared" si="1"/>
        <v>33.83458646616541</v>
      </c>
      <c r="Q17" s="37"/>
      <c r="R17" s="39"/>
      <c r="S17" s="48"/>
      <c r="T17" s="45"/>
      <c r="U17" s="67">
        <v>0.01267361111111111</v>
      </c>
      <c r="V17" s="69">
        <f t="shared" si="2"/>
        <v>16.438356164383563</v>
      </c>
      <c r="W17" s="37"/>
      <c r="X17" s="48"/>
    </row>
    <row r="18" spans="2:24" ht="14.25">
      <c r="B18" s="15">
        <v>39</v>
      </c>
      <c r="C18" s="16" t="s">
        <v>117</v>
      </c>
      <c r="D18" s="16" t="s">
        <v>20</v>
      </c>
      <c r="E18" s="17">
        <v>115</v>
      </c>
      <c r="F18" s="66">
        <v>0.049074074074074076</v>
      </c>
      <c r="G18" s="19"/>
      <c r="H18" s="15" t="s">
        <v>9</v>
      </c>
      <c r="I18" s="20" t="s">
        <v>80</v>
      </c>
      <c r="J18" s="21">
        <f t="shared" si="3"/>
        <v>0.009189814814814817</v>
      </c>
      <c r="K18" s="66">
        <v>0.009571759259259259</v>
      </c>
      <c r="L18" s="68">
        <f t="shared" si="0"/>
        <v>3.264812575574365</v>
      </c>
      <c r="M18" s="15"/>
      <c r="N18" s="23"/>
      <c r="O18" s="66">
        <v>0.0253125</v>
      </c>
      <c r="P18" s="68">
        <f t="shared" si="1"/>
        <v>32.921810699588484</v>
      </c>
      <c r="Q18" s="15"/>
      <c r="R18" s="17"/>
      <c r="S18" s="26"/>
      <c r="T18" s="23"/>
      <c r="U18" s="66">
        <v>0.014189814814814815</v>
      </c>
      <c r="V18" s="68">
        <f t="shared" si="2"/>
        <v>14.681892332789559</v>
      </c>
      <c r="W18" s="15"/>
      <c r="X18" s="26"/>
    </row>
    <row r="19" spans="2:24" ht="14.25">
      <c r="B19" s="37">
        <v>71</v>
      </c>
      <c r="C19" s="38" t="s">
        <v>142</v>
      </c>
      <c r="D19" s="38" t="s">
        <v>20</v>
      </c>
      <c r="E19" s="39">
        <v>22</v>
      </c>
      <c r="F19" s="67">
        <v>0.05350694444444445</v>
      </c>
      <c r="G19" s="41"/>
      <c r="H19" s="37" t="s">
        <v>9</v>
      </c>
      <c r="I19" s="42" t="s">
        <v>80</v>
      </c>
      <c r="J19" s="65">
        <f t="shared" si="3"/>
        <v>0.013622685185185189</v>
      </c>
      <c r="K19" s="67">
        <v>0.01136574074074074</v>
      </c>
      <c r="L19" s="69">
        <f t="shared" si="0"/>
        <v>2.74949083503055</v>
      </c>
      <c r="M19" s="37"/>
      <c r="N19" s="45"/>
      <c r="O19" s="67">
        <v>0.027685185185185188</v>
      </c>
      <c r="P19" s="69">
        <f t="shared" si="1"/>
        <v>30.10033444816053</v>
      </c>
      <c r="Q19" s="37"/>
      <c r="R19" s="39"/>
      <c r="S19" s="48"/>
      <c r="T19" s="45"/>
      <c r="U19" s="67">
        <v>0.014456018518518519</v>
      </c>
      <c r="V19" s="69">
        <f t="shared" si="2"/>
        <v>14.411529223378704</v>
      </c>
      <c r="W19" s="37"/>
      <c r="X19" s="48"/>
    </row>
    <row r="20" spans="2:24" ht="14.25">
      <c r="B20" s="15">
        <v>72</v>
      </c>
      <c r="C20" s="16" t="s">
        <v>143</v>
      </c>
      <c r="D20" s="16" t="s">
        <v>20</v>
      </c>
      <c r="E20" s="17">
        <v>110</v>
      </c>
      <c r="F20" s="66">
        <v>0.05362268518518518</v>
      </c>
      <c r="G20" s="19"/>
      <c r="H20" s="15" t="s">
        <v>9</v>
      </c>
      <c r="I20" s="20" t="s">
        <v>77</v>
      </c>
      <c r="J20" s="21">
        <f t="shared" si="3"/>
        <v>0.013738425925925925</v>
      </c>
      <c r="K20" s="66">
        <v>0.012824074074074073</v>
      </c>
      <c r="L20" s="68">
        <f t="shared" si="0"/>
        <v>2.436823104693141</v>
      </c>
      <c r="M20" s="15"/>
      <c r="N20" s="23"/>
      <c r="O20" s="66">
        <v>0.02638888888888889</v>
      </c>
      <c r="P20" s="68">
        <f t="shared" si="1"/>
        <v>31.578947368421055</v>
      </c>
      <c r="Q20" s="15"/>
      <c r="R20" s="17"/>
      <c r="S20" s="26"/>
      <c r="T20" s="23"/>
      <c r="U20" s="66">
        <v>0.014409722222222221</v>
      </c>
      <c r="V20" s="68">
        <f t="shared" si="2"/>
        <v>14.457831325301205</v>
      </c>
      <c r="W20" s="15"/>
      <c r="X20" s="26"/>
    </row>
    <row r="21" spans="2:24" ht="14.25">
      <c r="B21" s="37">
        <v>87</v>
      </c>
      <c r="C21" s="38" t="s">
        <v>62</v>
      </c>
      <c r="D21" s="38" t="s">
        <v>20</v>
      </c>
      <c r="E21" s="39">
        <v>10</v>
      </c>
      <c r="F21" s="67">
        <v>0.05582175925925926</v>
      </c>
      <c r="G21" s="41"/>
      <c r="H21" s="37" t="s">
        <v>9</v>
      </c>
      <c r="I21" s="42" t="s">
        <v>64</v>
      </c>
      <c r="J21" s="65">
        <f t="shared" si="3"/>
        <v>0.0159375</v>
      </c>
      <c r="K21" s="67">
        <v>0.009664351851851851</v>
      </c>
      <c r="L21" s="69">
        <f t="shared" si="0"/>
        <v>3.2335329341317363</v>
      </c>
      <c r="M21" s="37"/>
      <c r="N21" s="45"/>
      <c r="O21" s="67">
        <v>0.028969907407407406</v>
      </c>
      <c r="P21" s="69">
        <f t="shared" si="1"/>
        <v>28.76548142229325</v>
      </c>
      <c r="Q21" s="37"/>
      <c r="R21" s="39"/>
      <c r="S21" s="48"/>
      <c r="T21" s="45"/>
      <c r="U21" s="67">
        <v>0.017187499999999998</v>
      </c>
      <c r="V21" s="69">
        <f t="shared" si="2"/>
        <v>12.121212121212121</v>
      </c>
      <c r="W21" s="37"/>
      <c r="X21" s="48"/>
    </row>
    <row r="22" spans="2:24" ht="14.25">
      <c r="B22" s="15">
        <v>89</v>
      </c>
      <c r="C22" s="16" t="s">
        <v>144</v>
      </c>
      <c r="D22" s="16" t="s">
        <v>20</v>
      </c>
      <c r="E22" s="17">
        <v>21</v>
      </c>
      <c r="F22" s="66">
        <v>0.05631944444444444</v>
      </c>
      <c r="G22" s="19"/>
      <c r="H22" s="15" t="s">
        <v>9</v>
      </c>
      <c r="I22" s="20" t="s">
        <v>77</v>
      </c>
      <c r="J22" s="21">
        <f t="shared" si="3"/>
        <v>0.016435185185185185</v>
      </c>
      <c r="K22" s="66">
        <v>0.011284722222222222</v>
      </c>
      <c r="L22" s="68">
        <f t="shared" si="0"/>
        <v>2.7692307692307696</v>
      </c>
      <c r="M22" s="15"/>
      <c r="N22" s="23"/>
      <c r="O22" s="66">
        <v>0.027951388888888887</v>
      </c>
      <c r="P22" s="68">
        <f t="shared" si="1"/>
        <v>29.813664596273295</v>
      </c>
      <c r="Q22" s="15"/>
      <c r="R22" s="17"/>
      <c r="S22" s="26"/>
      <c r="T22" s="23"/>
      <c r="U22" s="66">
        <v>0.017083333333333336</v>
      </c>
      <c r="V22" s="68">
        <f t="shared" si="2"/>
        <v>12.19512195121951</v>
      </c>
      <c r="W22" s="15"/>
      <c r="X22" s="26"/>
    </row>
    <row r="23" spans="2:24" ht="14.25">
      <c r="B23" s="37" t="s">
        <v>145</v>
      </c>
      <c r="C23" s="38" t="s">
        <v>146</v>
      </c>
      <c r="D23" s="38" t="s">
        <v>20</v>
      </c>
      <c r="E23" s="39">
        <v>49</v>
      </c>
      <c r="F23" s="67"/>
      <c r="G23" s="41"/>
      <c r="H23" s="37" t="s">
        <v>9</v>
      </c>
      <c r="I23" s="42" t="s">
        <v>77</v>
      </c>
      <c r="J23" s="65"/>
      <c r="K23" s="67">
        <v>0.009050925925925926</v>
      </c>
      <c r="L23" s="69">
        <f t="shared" si="0"/>
        <v>3.4526854219948846</v>
      </c>
      <c r="M23" s="37"/>
      <c r="N23" s="45"/>
      <c r="O23" s="67"/>
      <c r="P23" s="69"/>
      <c r="Q23" s="37"/>
      <c r="R23" s="39"/>
      <c r="S23" s="48"/>
      <c r="T23" s="45"/>
      <c r="U23" s="67"/>
      <c r="V23" s="69"/>
      <c r="W23" s="37"/>
      <c r="X23" s="48"/>
    </row>
  </sheetData>
  <sheetProtection/>
  <mergeCells count="8">
    <mergeCell ref="F5:I5"/>
    <mergeCell ref="K5:M5"/>
    <mergeCell ref="O5:S5"/>
    <mergeCell ref="U5:X5"/>
    <mergeCell ref="F12:I12"/>
    <mergeCell ref="K12:M12"/>
    <mergeCell ref="O12:S12"/>
    <mergeCell ref="U12:X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4.57421875" style="0" customWidth="1"/>
    <col min="3" max="3" width="21.421875" style="0" customWidth="1"/>
    <col min="4" max="4" width="19.00390625" style="0" customWidth="1"/>
    <col min="5" max="5" width="6.00390625" style="0" customWidth="1"/>
    <col min="6" max="6" width="8.00390625" style="0" customWidth="1"/>
    <col min="7" max="7" width="4.8515625" style="0" customWidth="1"/>
    <col min="8" max="8" width="1.28515625" style="0" bestFit="1" customWidth="1"/>
    <col min="9" max="9" width="3.421875" style="0" customWidth="1"/>
    <col min="10" max="10" width="6.8515625" style="0" customWidth="1"/>
    <col min="11" max="11" width="7.7109375" style="0" customWidth="1"/>
    <col min="12" max="12" width="7.28125" style="0" customWidth="1"/>
    <col min="13" max="14" width="5.28125" style="0" customWidth="1"/>
    <col min="15" max="15" width="7.7109375" style="0" customWidth="1"/>
    <col min="16" max="16" width="6.28125" style="0" customWidth="1"/>
    <col min="17" max="17" width="4.7109375" style="0" customWidth="1"/>
    <col min="18" max="19" width="5.28125" style="0" customWidth="1"/>
    <col min="20" max="20" width="5.421875" style="0" customWidth="1"/>
    <col min="21" max="21" width="7.8515625" style="0" customWidth="1"/>
    <col min="22" max="22" width="6.421875" style="0" customWidth="1"/>
    <col min="23" max="23" width="5.28125" style="0" customWidth="1"/>
    <col min="24" max="24" width="4.7109375" style="0" customWidth="1"/>
  </cols>
  <sheetData>
    <row r="1" ht="21">
      <c r="A1" s="64" t="s">
        <v>149</v>
      </c>
    </row>
    <row r="3" ht="14.25">
      <c r="B3" s="63" t="s">
        <v>74</v>
      </c>
    </row>
    <row r="4" ht="14.25">
      <c r="B4" s="63" t="s">
        <v>152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12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151</v>
      </c>
      <c r="D7" s="16" t="s">
        <v>150</v>
      </c>
      <c r="E7" s="17">
        <v>196</v>
      </c>
      <c r="F7" s="66">
        <v>0.0784837962962963</v>
      </c>
      <c r="G7" s="19">
        <v>1</v>
      </c>
      <c r="H7" s="15" t="s">
        <v>9</v>
      </c>
      <c r="I7" s="20" t="s">
        <v>77</v>
      </c>
      <c r="J7" s="21"/>
      <c r="K7" s="66">
        <v>0.014479166666666668</v>
      </c>
      <c r="L7" s="23">
        <v>0.0009722222222222221</v>
      </c>
      <c r="M7" s="15">
        <v>1</v>
      </c>
      <c r="N7" s="24"/>
      <c r="O7" s="66">
        <v>0.03869212962962963</v>
      </c>
      <c r="P7" s="68">
        <f>43/(HOUR(O7)+MINUTE(O7)/60+SECOND(O7)/3600)</f>
        <v>46.30571343104996</v>
      </c>
      <c r="Q7" s="15">
        <v>1</v>
      </c>
      <c r="R7" s="17">
        <v>1</v>
      </c>
      <c r="S7" s="26"/>
      <c r="T7" s="24"/>
      <c r="U7" s="66">
        <v>0.024189814814814817</v>
      </c>
      <c r="V7" s="68">
        <f>10/(HOUR(U7)+MINUTE(U7)/60+SECOND(U7)/3600)</f>
        <v>17.224880382775122</v>
      </c>
      <c r="W7" s="15">
        <v>1</v>
      </c>
      <c r="X7" s="26"/>
    </row>
    <row r="8" spans="2:24" ht="14.25">
      <c r="B8" s="37">
        <v>40</v>
      </c>
      <c r="C8" s="38" t="s">
        <v>69</v>
      </c>
      <c r="D8" s="38" t="s">
        <v>20</v>
      </c>
      <c r="E8" s="39">
        <v>19</v>
      </c>
      <c r="F8" s="67">
        <v>0.1005787037037037</v>
      </c>
      <c r="G8" s="41">
        <v>26</v>
      </c>
      <c r="H8" s="37" t="s">
        <v>9</v>
      </c>
      <c r="I8" s="42" t="s">
        <v>77</v>
      </c>
      <c r="J8" s="65">
        <f>F8-F$7</f>
        <v>0.022094907407407396</v>
      </c>
      <c r="K8" s="67">
        <v>0.021145833333333332</v>
      </c>
      <c r="L8" s="45">
        <v>0.001099537037037037</v>
      </c>
      <c r="M8" s="37">
        <v>63</v>
      </c>
      <c r="N8" s="46"/>
      <c r="O8" s="67">
        <v>0.04739583333333333</v>
      </c>
      <c r="P8" s="69">
        <f>43/(HOUR(O8)+MINUTE(O8)/60+SECOND(O8)/3600)</f>
        <v>37.8021978021978</v>
      </c>
      <c r="Q8" s="37">
        <v>41</v>
      </c>
      <c r="R8" s="39">
        <v>45</v>
      </c>
      <c r="S8" s="48">
        <v>19</v>
      </c>
      <c r="T8" s="46"/>
      <c r="U8" s="67">
        <v>0.02991898148148148</v>
      </c>
      <c r="V8" s="69">
        <f>10/(HOUR(U8)+MINUTE(U8)/60+SECOND(U8)/3600)</f>
        <v>13.926499032882012</v>
      </c>
      <c r="W8" s="37">
        <v>33</v>
      </c>
      <c r="X8" s="48">
        <v>5</v>
      </c>
    </row>
  </sheetData>
  <sheetProtection/>
  <mergeCells count="4">
    <mergeCell ref="F5:I5"/>
    <mergeCell ref="K5:M5"/>
    <mergeCell ref="O5:S5"/>
    <mergeCell ref="U5:X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4.28125" style="0" customWidth="1"/>
    <col min="3" max="3" width="33.28125" style="0" customWidth="1"/>
    <col min="4" max="4" width="18.8515625" style="0" customWidth="1"/>
    <col min="5" max="5" width="5.00390625" style="0" customWidth="1"/>
    <col min="6" max="6" width="8.28125" style="0" customWidth="1"/>
    <col min="7" max="7" width="4.28125" style="0" customWidth="1"/>
    <col min="8" max="8" width="1.28515625" style="0" bestFit="1" customWidth="1"/>
    <col min="9" max="9" width="5.57421875" style="0" customWidth="1"/>
    <col min="10" max="10" width="8.00390625" style="0" customWidth="1"/>
    <col min="11" max="11" width="8.140625" style="0" customWidth="1"/>
    <col min="12" max="12" width="7.28125" style="0" customWidth="1"/>
    <col min="13" max="13" width="5.28125" style="0" customWidth="1"/>
    <col min="14" max="14" width="6.140625" style="0" customWidth="1"/>
    <col min="15" max="15" width="7.7109375" style="0" customWidth="1"/>
    <col min="16" max="16" width="6.28125" style="0" customWidth="1"/>
    <col min="17" max="17" width="4.57421875" style="0" customWidth="1"/>
    <col min="18" max="19" width="5.140625" style="0" customWidth="1"/>
    <col min="20" max="20" width="5.57421875" style="0" customWidth="1"/>
    <col min="21" max="21" width="7.421875" style="0" customWidth="1"/>
    <col min="22" max="22" width="6.421875" style="0" customWidth="1"/>
    <col min="23" max="23" width="5.00390625" style="0" customWidth="1"/>
    <col min="24" max="24" width="4.7109375" style="0" customWidth="1"/>
  </cols>
  <sheetData>
    <row r="1" ht="21">
      <c r="A1" s="64" t="s">
        <v>153</v>
      </c>
    </row>
    <row r="3" ht="14.25">
      <c r="B3" s="63" t="s">
        <v>154</v>
      </c>
    </row>
    <row r="4" ht="14.25">
      <c r="B4" s="63" t="s">
        <v>155</v>
      </c>
    </row>
    <row r="5" spans="2:24" ht="14.25">
      <c r="B5" s="1"/>
      <c r="C5" s="2"/>
      <c r="D5" s="2"/>
      <c r="E5" s="3"/>
      <c r="F5" s="118" t="s">
        <v>0</v>
      </c>
      <c r="G5" s="118"/>
      <c r="H5" s="118"/>
      <c r="I5" s="118"/>
      <c r="J5" s="4"/>
      <c r="K5" s="114" t="s">
        <v>1</v>
      </c>
      <c r="L5" s="115"/>
      <c r="M5" s="115"/>
      <c r="N5" s="5"/>
      <c r="O5" s="114" t="s">
        <v>2</v>
      </c>
      <c r="P5" s="115"/>
      <c r="Q5" s="115"/>
      <c r="R5" s="115"/>
      <c r="S5" s="115"/>
      <c r="T5" s="5"/>
      <c r="U5" s="114" t="s">
        <v>3</v>
      </c>
      <c r="V5" s="116"/>
      <c r="W5" s="116"/>
      <c r="X5" s="117"/>
    </row>
    <row r="6" spans="1:24" ht="14.25">
      <c r="A6" s="63"/>
      <c r="B6" s="27" t="s">
        <v>4</v>
      </c>
      <c r="C6" s="27" t="s">
        <v>5</v>
      </c>
      <c r="D6" s="27" t="s">
        <v>6</v>
      </c>
      <c r="E6" s="27" t="s">
        <v>7</v>
      </c>
      <c r="F6" s="29" t="s">
        <v>8</v>
      </c>
      <c r="G6" s="34" t="s">
        <v>4</v>
      </c>
      <c r="H6" s="31" t="s">
        <v>9</v>
      </c>
      <c r="I6" s="32" t="s">
        <v>10</v>
      </c>
      <c r="J6" s="33" t="s">
        <v>11</v>
      </c>
      <c r="K6" s="31" t="s">
        <v>8</v>
      </c>
      <c r="L6" s="34" t="s">
        <v>14</v>
      </c>
      <c r="M6" s="35" t="s">
        <v>4</v>
      </c>
      <c r="N6" s="31" t="s">
        <v>13</v>
      </c>
      <c r="O6" s="31" t="s">
        <v>8</v>
      </c>
      <c r="P6" s="36" t="s">
        <v>14</v>
      </c>
      <c r="Q6" s="35" t="s">
        <v>4</v>
      </c>
      <c r="R6" s="35" t="s">
        <v>15</v>
      </c>
      <c r="S6" s="27" t="s">
        <v>16</v>
      </c>
      <c r="T6" s="31" t="s">
        <v>17</v>
      </c>
      <c r="U6" s="31" t="s">
        <v>8</v>
      </c>
      <c r="V6" s="36" t="s">
        <v>14</v>
      </c>
      <c r="W6" s="35" t="s">
        <v>4</v>
      </c>
      <c r="X6" s="27" t="s">
        <v>18</v>
      </c>
    </row>
    <row r="7" spans="2:24" ht="14.25">
      <c r="B7" s="15">
        <v>1</v>
      </c>
      <c r="C7" s="16" t="s">
        <v>156</v>
      </c>
      <c r="D7" s="16" t="s">
        <v>157</v>
      </c>
      <c r="E7" s="17">
        <v>1206</v>
      </c>
      <c r="F7" s="66">
        <v>0.054733796296296294</v>
      </c>
      <c r="G7" s="19">
        <v>1</v>
      </c>
      <c r="H7" s="15"/>
      <c r="I7" s="20"/>
      <c r="J7" s="70"/>
      <c r="K7" s="66">
        <v>0.011215277777777777</v>
      </c>
      <c r="L7" s="68">
        <f>0.75/(HOUR(K7)+MINUTE(K7)/60+SECOND(K7)/3600)</f>
        <v>2.7863777089783284</v>
      </c>
      <c r="M7" s="15"/>
      <c r="N7" s="70"/>
      <c r="O7" s="66">
        <v>0.022488425925925926</v>
      </c>
      <c r="P7" s="68">
        <f>20/(HOUR(O7)+MINUTE(O7)/60+SECOND(O7)/3600)</f>
        <v>37.056098816263514</v>
      </c>
      <c r="Q7" s="15"/>
      <c r="R7" s="17"/>
      <c r="S7" s="26"/>
      <c r="T7" s="24"/>
      <c r="U7" s="66">
        <v>0.021030092592592597</v>
      </c>
      <c r="V7" s="68">
        <f>5.5/(HOUR(U7)+MINUTE(U7)/60+SECOND(U7)/3600)</f>
        <v>10.897083104017613</v>
      </c>
      <c r="W7" s="15"/>
      <c r="X7" s="26"/>
    </row>
    <row r="8" spans="2:24" ht="14.25">
      <c r="B8" s="37">
        <v>11</v>
      </c>
      <c r="C8" s="38" t="s">
        <v>158</v>
      </c>
      <c r="D8" s="38" t="s">
        <v>20</v>
      </c>
      <c r="E8" s="39">
        <v>1176</v>
      </c>
      <c r="F8" s="67">
        <v>0.06418981481481481</v>
      </c>
      <c r="G8" s="41"/>
      <c r="H8" s="37"/>
      <c r="I8" s="42"/>
      <c r="J8" s="65">
        <f>F8-F$7</f>
        <v>0.009456018518518516</v>
      </c>
      <c r="K8" s="67">
        <v>0.012013888888888888</v>
      </c>
      <c r="L8" s="69">
        <f>0.75/(HOUR(K8)+MINUTE(K8)/60+SECOND(K8)/3600)</f>
        <v>2.601156069364162</v>
      </c>
      <c r="M8" s="37"/>
      <c r="N8" s="65"/>
      <c r="O8" s="67">
        <v>0.025810185185185183</v>
      </c>
      <c r="P8" s="69">
        <f>20/(HOUR(O8)+MINUTE(O8)/60+SECOND(O8)/3600)</f>
        <v>32.28699551569507</v>
      </c>
      <c r="Q8" s="37"/>
      <c r="R8" s="39"/>
      <c r="S8" s="48"/>
      <c r="T8" s="46"/>
      <c r="U8" s="67">
        <v>0.02636574074074074</v>
      </c>
      <c r="V8" s="69">
        <f>5.5/(HOUR(U8)+MINUTE(U8)/60+SECOND(U8)/3600)</f>
        <v>8.691834942932397</v>
      </c>
      <c r="W8" s="37"/>
      <c r="X8" s="48"/>
    </row>
    <row r="10" ht="14.25">
      <c r="B10" s="63" t="s">
        <v>159</v>
      </c>
    </row>
    <row r="11" ht="14.25">
      <c r="B11" s="63" t="s">
        <v>160</v>
      </c>
    </row>
    <row r="12" spans="2:24" ht="14.25">
      <c r="B12" s="1"/>
      <c r="C12" s="2"/>
      <c r="D12" s="2"/>
      <c r="E12" s="3"/>
      <c r="F12" s="118" t="s">
        <v>0</v>
      </c>
      <c r="G12" s="118"/>
      <c r="H12" s="118"/>
      <c r="I12" s="118"/>
      <c r="J12" s="4"/>
      <c r="K12" s="114" t="s">
        <v>1</v>
      </c>
      <c r="L12" s="115"/>
      <c r="M12" s="115"/>
      <c r="N12" s="5"/>
      <c r="O12" s="114" t="s">
        <v>2</v>
      </c>
      <c r="P12" s="115"/>
      <c r="Q12" s="115"/>
      <c r="R12" s="115"/>
      <c r="S12" s="115"/>
      <c r="T12" s="5"/>
      <c r="U12" s="114" t="s">
        <v>3</v>
      </c>
      <c r="V12" s="116"/>
      <c r="W12" s="116"/>
      <c r="X12" s="117"/>
    </row>
    <row r="13" spans="1:24" ht="14.25">
      <c r="A13" s="63"/>
      <c r="B13" s="27" t="s">
        <v>4</v>
      </c>
      <c r="C13" s="27" t="s">
        <v>5</v>
      </c>
      <c r="D13" s="27" t="s">
        <v>6</v>
      </c>
      <c r="E13" s="27" t="s">
        <v>7</v>
      </c>
      <c r="F13" s="29" t="s">
        <v>8</v>
      </c>
      <c r="G13" s="34" t="s">
        <v>4</v>
      </c>
      <c r="H13" s="31" t="s">
        <v>9</v>
      </c>
      <c r="I13" s="32" t="s">
        <v>10</v>
      </c>
      <c r="J13" s="33" t="s">
        <v>11</v>
      </c>
      <c r="K13" s="31" t="s">
        <v>8</v>
      </c>
      <c r="L13" s="34" t="s">
        <v>14</v>
      </c>
      <c r="M13" s="35" t="s">
        <v>4</v>
      </c>
      <c r="N13" s="31" t="s">
        <v>13</v>
      </c>
      <c r="O13" s="31" t="s">
        <v>8</v>
      </c>
      <c r="P13" s="36" t="s">
        <v>14</v>
      </c>
      <c r="Q13" s="35" t="s">
        <v>4</v>
      </c>
      <c r="R13" s="35" t="s">
        <v>15</v>
      </c>
      <c r="S13" s="27" t="s">
        <v>16</v>
      </c>
      <c r="T13" s="31" t="s">
        <v>17</v>
      </c>
      <c r="U13" s="31" t="s">
        <v>8</v>
      </c>
      <c r="V13" s="36" t="s">
        <v>14</v>
      </c>
      <c r="W13" s="35" t="s">
        <v>4</v>
      </c>
      <c r="X13" s="27" t="s">
        <v>18</v>
      </c>
    </row>
    <row r="14" spans="2:24" ht="14.25">
      <c r="B14" s="15">
        <v>1</v>
      </c>
      <c r="C14" s="90" t="s">
        <v>162</v>
      </c>
      <c r="D14" s="16" t="s">
        <v>161</v>
      </c>
      <c r="E14" s="17">
        <v>1446</v>
      </c>
      <c r="F14" s="66">
        <v>0.04712962962962963</v>
      </c>
      <c r="G14" s="19">
        <v>1</v>
      </c>
      <c r="H14" s="15"/>
      <c r="I14" s="20"/>
      <c r="J14" s="70"/>
      <c r="K14" s="66">
        <v>0.010925925925925924</v>
      </c>
      <c r="L14" s="68">
        <f>0.75/(HOUR(K14)+MINUTE(K14)/60+SECOND(K14)/3600)</f>
        <v>2.8601694915254234</v>
      </c>
      <c r="M14" s="15"/>
      <c r="N14" s="70"/>
      <c r="O14" s="66">
        <v>0.020277777777777777</v>
      </c>
      <c r="P14" s="68">
        <f>20/(HOUR(O14)+MINUTE(O14)/60+SECOND(O14)/3600)</f>
        <v>41.0958904109589</v>
      </c>
      <c r="Q14" s="15"/>
      <c r="R14" s="17"/>
      <c r="S14" s="26"/>
      <c r="T14" s="24"/>
      <c r="U14" s="66">
        <v>0.015925925925925927</v>
      </c>
      <c r="V14" s="68">
        <f>5.5/(HOUR(U14)+MINUTE(U14)/60+SECOND(U14)/3600)</f>
        <v>14.389534883720932</v>
      </c>
      <c r="W14" s="15"/>
      <c r="X14" s="26"/>
    </row>
    <row r="15" spans="2:24" ht="14.25">
      <c r="B15" s="37">
        <v>46</v>
      </c>
      <c r="C15" s="38" t="s">
        <v>163</v>
      </c>
      <c r="D15" s="38" t="s">
        <v>20</v>
      </c>
      <c r="E15" s="39">
        <v>1411</v>
      </c>
      <c r="F15" s="67">
        <v>0.07214120370370371</v>
      </c>
      <c r="G15" s="41"/>
      <c r="H15" s="37"/>
      <c r="I15" s="42"/>
      <c r="J15" s="65">
        <f>F15-F14</f>
        <v>0.025011574074074075</v>
      </c>
      <c r="K15" s="67">
        <v>0.014884259259259259</v>
      </c>
      <c r="L15" s="69">
        <f>0.75/(HOUR(K15)+MINUTE(K15)/60+SECOND(K15)/3600)</f>
        <v>2.099533437013997</v>
      </c>
      <c r="M15" s="37"/>
      <c r="N15" s="65"/>
      <c r="O15" s="67">
        <v>0.028761574074074075</v>
      </c>
      <c r="P15" s="69">
        <f>20/(HOUR(O15)+MINUTE(O15)/60+SECOND(O15)/3600)</f>
        <v>28.973843058350102</v>
      </c>
      <c r="Q15" s="37"/>
      <c r="R15" s="39"/>
      <c r="S15" s="48"/>
      <c r="T15" s="46"/>
      <c r="U15" s="67">
        <v>0.02849537037037037</v>
      </c>
      <c r="V15" s="69">
        <f>5.5/(HOUR(U15)+MINUTE(U15)/60+SECOND(U15)/3600)</f>
        <v>8.042242079610073</v>
      </c>
      <c r="W15" s="37"/>
      <c r="X15" s="48"/>
    </row>
    <row r="17" ht="14.25">
      <c r="B17" s="63" t="s">
        <v>164</v>
      </c>
    </row>
    <row r="18" ht="14.25">
      <c r="B18" s="63" t="s">
        <v>165</v>
      </c>
    </row>
    <row r="19" spans="2:24" ht="14.25">
      <c r="B19" s="1"/>
      <c r="C19" s="2"/>
      <c r="D19" s="2"/>
      <c r="E19" s="3"/>
      <c r="F19" s="118" t="s">
        <v>0</v>
      </c>
      <c r="G19" s="118"/>
      <c r="H19" s="118"/>
      <c r="I19" s="118"/>
      <c r="J19" s="4"/>
      <c r="K19" s="114" t="s">
        <v>1</v>
      </c>
      <c r="L19" s="115"/>
      <c r="M19" s="115"/>
      <c r="N19" s="5"/>
      <c r="O19" s="114" t="s">
        <v>2</v>
      </c>
      <c r="P19" s="115"/>
      <c r="Q19" s="115"/>
      <c r="R19" s="115"/>
      <c r="S19" s="115"/>
      <c r="T19" s="5"/>
      <c r="U19" s="114" t="s">
        <v>3</v>
      </c>
      <c r="V19" s="116"/>
      <c r="W19" s="116"/>
      <c r="X19" s="117"/>
    </row>
    <row r="20" spans="1:24" ht="14.25">
      <c r="A20" s="63"/>
      <c r="B20" s="27" t="s">
        <v>4</v>
      </c>
      <c r="C20" s="27" t="s">
        <v>5</v>
      </c>
      <c r="D20" s="27" t="s">
        <v>6</v>
      </c>
      <c r="E20" s="27" t="s">
        <v>7</v>
      </c>
      <c r="F20" s="29" t="s">
        <v>8</v>
      </c>
      <c r="G20" s="34" t="s">
        <v>4</v>
      </c>
      <c r="H20" s="31" t="s">
        <v>9</v>
      </c>
      <c r="I20" s="32" t="s">
        <v>10</v>
      </c>
      <c r="J20" s="33" t="s">
        <v>11</v>
      </c>
      <c r="K20" s="31" t="s">
        <v>8</v>
      </c>
      <c r="L20" s="34" t="s">
        <v>14</v>
      </c>
      <c r="M20" s="35" t="s">
        <v>4</v>
      </c>
      <c r="N20" s="31" t="s">
        <v>13</v>
      </c>
      <c r="O20" s="31" t="s">
        <v>8</v>
      </c>
      <c r="P20" s="36" t="s">
        <v>14</v>
      </c>
      <c r="Q20" s="35" t="s">
        <v>4</v>
      </c>
      <c r="R20" s="35" t="s">
        <v>15</v>
      </c>
      <c r="S20" s="27" t="s">
        <v>16</v>
      </c>
      <c r="T20" s="31" t="s">
        <v>17</v>
      </c>
      <c r="U20" s="31" t="s">
        <v>8</v>
      </c>
      <c r="V20" s="36" t="s">
        <v>14</v>
      </c>
      <c r="W20" s="35" t="s">
        <v>4</v>
      </c>
      <c r="X20" s="27" t="s">
        <v>18</v>
      </c>
    </row>
    <row r="21" spans="2:24" ht="14.25">
      <c r="B21" s="15">
        <v>1</v>
      </c>
      <c r="C21" s="90" t="s">
        <v>166</v>
      </c>
      <c r="D21" s="90" t="s">
        <v>167</v>
      </c>
      <c r="E21" s="17">
        <v>1961</v>
      </c>
      <c r="F21" s="66">
        <v>0.03998842592592593</v>
      </c>
      <c r="G21" s="19">
        <v>1</v>
      </c>
      <c r="H21" s="15"/>
      <c r="I21" s="20"/>
      <c r="J21" s="70"/>
      <c r="K21" s="66">
        <v>0.007789351851851852</v>
      </c>
      <c r="L21" s="68">
        <f>0.75/(HOUR(K21)+MINUTE(K21)/60+SECOND(K21)/3600)</f>
        <v>4.011887072808321</v>
      </c>
      <c r="M21" s="15"/>
      <c r="N21" s="70"/>
      <c r="O21" s="66">
        <v>0.018252314814814815</v>
      </c>
      <c r="P21" s="68">
        <f>20/(HOUR(O21)+MINUTE(O21)/60+SECOND(O21)/3600)</f>
        <v>45.65630944831959</v>
      </c>
      <c r="Q21" s="15"/>
      <c r="R21" s="17"/>
      <c r="S21" s="26"/>
      <c r="T21" s="24"/>
      <c r="U21" s="66">
        <v>0.013946759259259258</v>
      </c>
      <c r="V21" s="68">
        <f>5.5/(HOUR(U21)+MINUTE(U21)/60+SECOND(U21)/3600)</f>
        <v>16.431535269709546</v>
      </c>
      <c r="W21" s="15"/>
      <c r="X21" s="26"/>
    </row>
    <row r="22" spans="2:24" ht="14.25">
      <c r="B22" s="37">
        <v>11</v>
      </c>
      <c r="C22" s="91" t="s">
        <v>168</v>
      </c>
      <c r="D22" s="38" t="s">
        <v>20</v>
      </c>
      <c r="E22" s="39">
        <v>1891</v>
      </c>
      <c r="F22" s="67">
        <v>0.04711805555555556</v>
      </c>
      <c r="G22" s="41"/>
      <c r="H22" s="37"/>
      <c r="I22" s="42"/>
      <c r="J22" s="65">
        <f>F22-F$21</f>
        <v>0.007129629629629632</v>
      </c>
      <c r="K22" s="67">
        <v>0.010497685185185186</v>
      </c>
      <c r="L22" s="69">
        <f>0.75/(HOUR(K22)+MINUTE(K22)/60+SECOND(K22)/3600)</f>
        <v>2.976846747519294</v>
      </c>
      <c r="M22" s="37"/>
      <c r="N22" s="65"/>
      <c r="O22" s="67">
        <v>0.02048611111111111</v>
      </c>
      <c r="P22" s="69">
        <f>20/(HOUR(O22)+MINUTE(O22)/60+SECOND(O22)/3600)</f>
        <v>40.67796610169491</v>
      </c>
      <c r="Q22" s="37"/>
      <c r="R22" s="39"/>
      <c r="S22" s="48"/>
      <c r="T22" s="46"/>
      <c r="U22" s="67">
        <v>0.01613425925925926</v>
      </c>
      <c r="V22" s="69">
        <f>5.5/(HOUR(U22)+MINUTE(U22)/60+SECOND(U22)/3600)</f>
        <v>14.203730272596843</v>
      </c>
      <c r="W22" s="37"/>
      <c r="X22" s="48"/>
    </row>
    <row r="23" spans="2:24" ht="14.25">
      <c r="B23" s="15">
        <v>43</v>
      </c>
      <c r="C23" s="90" t="s">
        <v>169</v>
      </c>
      <c r="D23" s="90" t="s">
        <v>20</v>
      </c>
      <c r="E23" s="17">
        <v>1726</v>
      </c>
      <c r="F23" s="66">
        <v>0.053182870370370366</v>
      </c>
      <c r="G23" s="19"/>
      <c r="H23" s="15"/>
      <c r="I23" s="20"/>
      <c r="J23" s="70">
        <f>F23-F$21</f>
        <v>0.01319444444444444</v>
      </c>
      <c r="K23" s="66">
        <v>0.012430555555555554</v>
      </c>
      <c r="L23" s="68">
        <f>0.75/(HOUR(K23)+MINUTE(K23)/60+SECOND(K23)/3600)</f>
        <v>2.5139664804469275</v>
      </c>
      <c r="M23" s="15"/>
      <c r="N23" s="70"/>
      <c r="O23" s="66">
        <v>0.021585648148148145</v>
      </c>
      <c r="P23" s="68">
        <f>20/(HOUR(O23)+MINUTE(O23)/60+SECOND(O23)/3600)</f>
        <v>38.605898123324394</v>
      </c>
      <c r="Q23" s="15"/>
      <c r="R23" s="17"/>
      <c r="S23" s="26"/>
      <c r="T23" s="24"/>
      <c r="U23" s="66">
        <v>0.01916666666666667</v>
      </c>
      <c r="V23" s="68">
        <f>5.5/(HOUR(U23)+MINUTE(U23)/60+SECOND(U23)/3600)</f>
        <v>11.956521739130434</v>
      </c>
      <c r="W23" s="15"/>
      <c r="X23" s="26"/>
    </row>
    <row r="24" spans="2:24" ht="14.25">
      <c r="B24" s="37">
        <v>88</v>
      </c>
      <c r="C24" s="91" t="s">
        <v>170</v>
      </c>
      <c r="D24" s="38" t="s">
        <v>20</v>
      </c>
      <c r="E24" s="39">
        <v>1516</v>
      </c>
      <c r="F24" s="67">
        <v>0.06266203703703704</v>
      </c>
      <c r="G24" s="41"/>
      <c r="H24" s="37"/>
      <c r="I24" s="42"/>
      <c r="J24" s="65">
        <f>F24-F$21</f>
        <v>0.022673611111111117</v>
      </c>
      <c r="K24" s="67">
        <v>0.01673611111111111</v>
      </c>
      <c r="L24" s="69">
        <f>0.75/(HOUR(K24)+MINUTE(K24)/60+SECOND(K24)/3600)</f>
        <v>1.8672199170124482</v>
      </c>
      <c r="M24" s="37"/>
      <c r="N24" s="65"/>
      <c r="O24" s="67">
        <v>0.023171296296296297</v>
      </c>
      <c r="P24" s="69">
        <f>20/(HOUR(O24)+MINUTE(O24)/60+SECOND(O24)/3600)</f>
        <v>35.964035964035965</v>
      </c>
      <c r="Q24" s="37"/>
      <c r="R24" s="39"/>
      <c r="S24" s="48"/>
      <c r="T24" s="46"/>
      <c r="U24" s="67">
        <v>0.022754629629629628</v>
      </c>
      <c r="V24" s="69">
        <f>5.5/(HOUR(U24)+MINUTE(U24)/60+SECOND(U24)/3600)</f>
        <v>10.07121057985758</v>
      </c>
      <c r="W24" s="37"/>
      <c r="X24" s="48"/>
    </row>
    <row r="26" ht="14.25">
      <c r="B26" s="63" t="s">
        <v>178</v>
      </c>
    </row>
    <row r="27" ht="14.25">
      <c r="B27" s="63" t="s">
        <v>171</v>
      </c>
    </row>
    <row r="28" spans="2:24" ht="14.25">
      <c r="B28" s="1"/>
      <c r="C28" s="2"/>
      <c r="D28" s="2"/>
      <c r="E28" s="3"/>
      <c r="F28" s="118" t="s">
        <v>0</v>
      </c>
      <c r="G28" s="118"/>
      <c r="H28" s="118"/>
      <c r="I28" s="118"/>
      <c r="J28" s="4"/>
      <c r="K28" s="114" t="s">
        <v>1</v>
      </c>
      <c r="L28" s="115"/>
      <c r="M28" s="115"/>
      <c r="N28" s="5"/>
      <c r="O28" s="114" t="s">
        <v>2</v>
      </c>
      <c r="P28" s="115"/>
      <c r="Q28" s="115"/>
      <c r="R28" s="115"/>
      <c r="S28" s="115"/>
      <c r="T28" s="5"/>
      <c r="U28" s="114" t="s">
        <v>3</v>
      </c>
      <c r="V28" s="116"/>
      <c r="W28" s="116"/>
      <c r="X28" s="117"/>
    </row>
    <row r="29" spans="1:24" ht="14.25">
      <c r="A29" s="63"/>
      <c r="B29" s="27" t="s">
        <v>4</v>
      </c>
      <c r="C29" s="27" t="s">
        <v>5</v>
      </c>
      <c r="D29" s="27" t="s">
        <v>6</v>
      </c>
      <c r="E29" s="27" t="s">
        <v>7</v>
      </c>
      <c r="F29" s="29" t="s">
        <v>8</v>
      </c>
      <c r="G29" s="34" t="s">
        <v>4</v>
      </c>
      <c r="H29" s="31" t="s">
        <v>9</v>
      </c>
      <c r="I29" s="32" t="s">
        <v>10</v>
      </c>
      <c r="J29" s="33" t="s">
        <v>11</v>
      </c>
      <c r="K29" s="31" t="s">
        <v>8</v>
      </c>
      <c r="L29" s="34" t="s">
        <v>14</v>
      </c>
      <c r="M29" s="35" t="s">
        <v>4</v>
      </c>
      <c r="N29" s="31" t="s">
        <v>13</v>
      </c>
      <c r="O29" s="31" t="s">
        <v>8</v>
      </c>
      <c r="P29" s="36" t="s">
        <v>14</v>
      </c>
      <c r="Q29" s="35" t="s">
        <v>4</v>
      </c>
      <c r="R29" s="35" t="s">
        <v>15</v>
      </c>
      <c r="S29" s="27" t="s">
        <v>16</v>
      </c>
      <c r="T29" s="31" t="s">
        <v>17</v>
      </c>
      <c r="U29" s="31" t="s">
        <v>8</v>
      </c>
      <c r="V29" s="36" t="s">
        <v>14</v>
      </c>
      <c r="W29" s="35" t="s">
        <v>4</v>
      </c>
      <c r="X29" s="27" t="s">
        <v>18</v>
      </c>
    </row>
    <row r="30" spans="2:24" ht="14.25">
      <c r="B30" s="15">
        <v>1</v>
      </c>
      <c r="C30" s="16" t="s">
        <v>172</v>
      </c>
      <c r="D30" s="16" t="s">
        <v>20</v>
      </c>
      <c r="E30" s="17">
        <v>1944</v>
      </c>
      <c r="F30" s="66">
        <v>0.04078703703703704</v>
      </c>
      <c r="G30" s="19">
        <v>1</v>
      </c>
      <c r="H30" s="15" t="s">
        <v>9</v>
      </c>
      <c r="I30" s="20"/>
      <c r="J30" s="70"/>
      <c r="K30" s="66">
        <v>0.005752314814814814</v>
      </c>
      <c r="L30" s="68">
        <f>0.5/(HOUR(K30)+MINUTE(K30)/60+SECOND(K30)/3600)</f>
        <v>3.6217303822937628</v>
      </c>
      <c r="M30" s="15"/>
      <c r="N30" s="70"/>
      <c r="O30" s="66">
        <v>0.019247685185185184</v>
      </c>
      <c r="P30" s="68">
        <f>20/(HOUR(O30)+MINUTE(O30)/60+SECOND(O30)/3600)</f>
        <v>43.29524954900782</v>
      </c>
      <c r="Q30" s="15"/>
      <c r="R30" s="17"/>
      <c r="S30" s="26"/>
      <c r="T30" s="70"/>
      <c r="U30" s="66">
        <v>0.015787037037037037</v>
      </c>
      <c r="V30" s="68">
        <f>5.5/(HOUR(U30)+MINUTE(U30)/60+SECOND(U30)/3600)</f>
        <v>14.516129032258064</v>
      </c>
      <c r="W30" s="15"/>
      <c r="X30" s="26"/>
    </row>
    <row r="32" ht="14.25">
      <c r="B32" s="63" t="s">
        <v>173</v>
      </c>
    </row>
    <row r="33" ht="14.25">
      <c r="B33" s="63" t="s">
        <v>174</v>
      </c>
    </row>
    <row r="34" spans="2:24" ht="14.25">
      <c r="B34" s="1"/>
      <c r="C34" s="2"/>
      <c r="D34" s="2"/>
      <c r="E34" s="3"/>
      <c r="F34" s="118" t="s">
        <v>0</v>
      </c>
      <c r="G34" s="118"/>
      <c r="H34" s="118"/>
      <c r="I34" s="118"/>
      <c r="J34" s="4"/>
      <c r="K34" s="114" t="s">
        <v>1</v>
      </c>
      <c r="L34" s="115"/>
      <c r="M34" s="115"/>
      <c r="N34" s="5"/>
      <c r="O34" s="114" t="s">
        <v>2</v>
      </c>
      <c r="P34" s="115"/>
      <c r="Q34" s="115"/>
      <c r="R34" s="115"/>
      <c r="S34" s="115"/>
      <c r="T34" s="5"/>
      <c r="U34" s="114" t="s">
        <v>3</v>
      </c>
      <c r="V34" s="116"/>
      <c r="W34" s="116"/>
      <c r="X34" s="117"/>
    </row>
    <row r="35" spans="1:24" ht="14.25">
      <c r="A35" s="63"/>
      <c r="B35" s="27" t="s">
        <v>4</v>
      </c>
      <c r="C35" s="27" t="s">
        <v>5</v>
      </c>
      <c r="D35" s="27" t="s">
        <v>6</v>
      </c>
      <c r="E35" s="27" t="s">
        <v>7</v>
      </c>
      <c r="F35" s="29" t="s">
        <v>8</v>
      </c>
      <c r="G35" s="34" t="s">
        <v>4</v>
      </c>
      <c r="H35" s="31" t="s">
        <v>9</v>
      </c>
      <c r="I35" s="32" t="s">
        <v>10</v>
      </c>
      <c r="J35" s="33" t="s">
        <v>11</v>
      </c>
      <c r="K35" s="31" t="s">
        <v>8</v>
      </c>
      <c r="L35" s="34" t="s">
        <v>14</v>
      </c>
      <c r="M35" s="35" t="s">
        <v>4</v>
      </c>
      <c r="N35" s="31" t="s">
        <v>13</v>
      </c>
      <c r="O35" s="31" t="s">
        <v>8</v>
      </c>
      <c r="P35" s="36" t="s">
        <v>14</v>
      </c>
      <c r="Q35" s="35" t="s">
        <v>4</v>
      </c>
      <c r="R35" s="35" t="s">
        <v>15</v>
      </c>
      <c r="S35" s="27" t="s">
        <v>16</v>
      </c>
      <c r="T35" s="31" t="s">
        <v>17</v>
      </c>
      <c r="U35" s="31" t="s">
        <v>8</v>
      </c>
      <c r="V35" s="36" t="s">
        <v>14</v>
      </c>
      <c r="W35" s="35" t="s">
        <v>4</v>
      </c>
      <c r="X35" s="27" t="s">
        <v>18</v>
      </c>
    </row>
    <row r="36" spans="2:24" ht="14.25">
      <c r="B36" s="15">
        <v>1</v>
      </c>
      <c r="C36" s="90" t="s">
        <v>175</v>
      </c>
      <c r="D36" s="90" t="s">
        <v>176</v>
      </c>
      <c r="E36" s="17">
        <v>976</v>
      </c>
      <c r="F36" s="66">
        <v>0.04086805555555555</v>
      </c>
      <c r="G36" s="19">
        <v>1</v>
      </c>
      <c r="H36" s="15" t="s">
        <v>9</v>
      </c>
      <c r="I36" s="20"/>
      <c r="J36" s="70"/>
      <c r="K36" s="66">
        <v>0.007581018518518518</v>
      </c>
      <c r="L36" s="68">
        <f>0.75/(HOUR(K36)+MINUTE(K36)/60+SECOND(K36)/3600)</f>
        <v>4.122137404580153</v>
      </c>
      <c r="M36" s="15"/>
      <c r="N36" s="70"/>
      <c r="O36" s="66">
        <v>0.018969907407407408</v>
      </c>
      <c r="P36" s="70">
        <f>20/(HOUR(O36)+MINUTE(O36)/60+SECOND(O36)/3600)</f>
        <v>43.92922513727883</v>
      </c>
      <c r="Q36" s="15"/>
      <c r="R36" s="17"/>
      <c r="S36" s="26"/>
      <c r="T36" s="24"/>
      <c r="U36" s="66">
        <v>0.014317129629629631</v>
      </c>
      <c r="V36" s="70">
        <f>5.5/(HOUR(U36)+MINUTE(U36)/60+SECOND(U36)/3600)</f>
        <v>16.006467259498788</v>
      </c>
      <c r="W36" s="15"/>
      <c r="X36" s="26"/>
    </row>
    <row r="37" spans="2:24" ht="14.25">
      <c r="B37" s="37">
        <v>230</v>
      </c>
      <c r="C37" s="91" t="s">
        <v>177</v>
      </c>
      <c r="D37" s="38" t="s">
        <v>20</v>
      </c>
      <c r="E37" s="39">
        <v>772</v>
      </c>
      <c r="F37" s="67">
        <v>0.06188657407407407</v>
      </c>
      <c r="G37" s="41"/>
      <c r="H37" s="37"/>
      <c r="I37" s="42"/>
      <c r="J37" s="65"/>
      <c r="K37" s="67">
        <v>0.011944444444444445</v>
      </c>
      <c r="L37" s="69">
        <f>0.75/(HOUR(K37)+MINUTE(K37)/60+SECOND(K37)/3600)</f>
        <v>2.6162790697674416</v>
      </c>
      <c r="M37" s="37"/>
      <c r="N37" s="65"/>
      <c r="O37" s="67">
        <v>0.026898148148148147</v>
      </c>
      <c r="P37" s="65">
        <f>20/(HOUR(O37)+MINUTE(O37)/60+SECOND(O37)/3600)</f>
        <v>30.98106712564544</v>
      </c>
      <c r="Q37" s="37"/>
      <c r="R37" s="39"/>
      <c r="S37" s="48"/>
      <c r="T37" s="46"/>
      <c r="U37" s="67">
        <v>0.02304398148148148</v>
      </c>
      <c r="V37" s="65">
        <f>5.5/(HOUR(U37)+MINUTE(U37)/60+SECOND(U37)/3600)</f>
        <v>9.944751381215468</v>
      </c>
      <c r="W37" s="37"/>
      <c r="X37" s="48"/>
    </row>
    <row r="39" ht="14.25">
      <c r="B39" s="63" t="s">
        <v>179</v>
      </c>
    </row>
    <row r="40" ht="14.25">
      <c r="B40" s="63" t="s">
        <v>183</v>
      </c>
    </row>
    <row r="41" spans="2:24" ht="14.25">
      <c r="B41" s="1"/>
      <c r="C41" s="2"/>
      <c r="D41" s="2"/>
      <c r="E41" s="3"/>
      <c r="F41" s="118" t="s">
        <v>0</v>
      </c>
      <c r="G41" s="118"/>
      <c r="H41" s="118"/>
      <c r="I41" s="118"/>
      <c r="J41" s="4"/>
      <c r="K41" s="114" t="s">
        <v>1</v>
      </c>
      <c r="L41" s="115"/>
      <c r="M41" s="115"/>
      <c r="N41" s="5"/>
      <c r="O41" s="114" t="s">
        <v>2</v>
      </c>
      <c r="P41" s="115"/>
      <c r="Q41" s="115"/>
      <c r="R41" s="115"/>
      <c r="S41" s="115"/>
      <c r="T41" s="5"/>
      <c r="U41" s="114" t="s">
        <v>3</v>
      </c>
      <c r="V41" s="116"/>
      <c r="W41" s="116"/>
      <c r="X41" s="117"/>
    </row>
    <row r="42" spans="1:24" ht="14.25">
      <c r="A42" s="63"/>
      <c r="B42" s="27" t="s">
        <v>4</v>
      </c>
      <c r="C42" s="27" t="s">
        <v>5</v>
      </c>
      <c r="D42" s="27" t="s">
        <v>6</v>
      </c>
      <c r="E42" s="27" t="s">
        <v>7</v>
      </c>
      <c r="F42" s="29" t="s">
        <v>8</v>
      </c>
      <c r="G42" s="34" t="s">
        <v>4</v>
      </c>
      <c r="H42" s="31" t="s">
        <v>9</v>
      </c>
      <c r="I42" s="32" t="s">
        <v>10</v>
      </c>
      <c r="J42" s="33" t="s">
        <v>11</v>
      </c>
      <c r="K42" s="31" t="s">
        <v>8</v>
      </c>
      <c r="L42" s="34" t="s">
        <v>14</v>
      </c>
      <c r="M42" s="35" t="s">
        <v>4</v>
      </c>
      <c r="N42" s="31" t="s">
        <v>13</v>
      </c>
      <c r="O42" s="31" t="s">
        <v>8</v>
      </c>
      <c r="P42" s="36" t="s">
        <v>14</v>
      </c>
      <c r="Q42" s="35" t="s">
        <v>4</v>
      </c>
      <c r="R42" s="35" t="s">
        <v>15</v>
      </c>
      <c r="S42" s="27" t="s">
        <v>16</v>
      </c>
      <c r="T42" s="31" t="s">
        <v>17</v>
      </c>
      <c r="U42" s="31" t="s">
        <v>8</v>
      </c>
      <c r="V42" s="36" t="s">
        <v>14</v>
      </c>
      <c r="W42" s="35" t="s">
        <v>4</v>
      </c>
      <c r="X42" s="27" t="s">
        <v>18</v>
      </c>
    </row>
    <row r="43" spans="2:24" ht="14.25">
      <c r="B43" s="15">
        <v>1</v>
      </c>
      <c r="C43" s="90" t="s">
        <v>180</v>
      </c>
      <c r="D43" s="90" t="s">
        <v>176</v>
      </c>
      <c r="E43" s="17">
        <v>1</v>
      </c>
      <c r="F43" s="66">
        <v>0.07668981481481481</v>
      </c>
      <c r="G43" s="19">
        <v>1</v>
      </c>
      <c r="H43" s="15" t="s">
        <v>9</v>
      </c>
      <c r="I43" s="20"/>
      <c r="J43" s="70"/>
      <c r="K43" s="66">
        <v>0.013645833333333331</v>
      </c>
      <c r="L43" s="68">
        <f>1.5/(HOUR(K43)+MINUTE(K43)/60+SECOND(K43)/3600)</f>
        <v>4.580152671755725</v>
      </c>
      <c r="M43" s="15">
        <v>1</v>
      </c>
      <c r="N43" s="70"/>
      <c r="O43" s="66">
        <v>0.03900462962962963</v>
      </c>
      <c r="P43" s="68">
        <f>39.5/(HOUR(O43)+MINUTE(O43)/60+SECOND(O43)/3600)</f>
        <v>42.195845697329375</v>
      </c>
      <c r="Q43" s="15">
        <v>1</v>
      </c>
      <c r="R43" s="17"/>
      <c r="S43" s="26"/>
      <c r="T43" s="24"/>
      <c r="U43" s="66">
        <v>0.024039351851851853</v>
      </c>
      <c r="V43" s="68">
        <f>10/(HOUR(U43)+MINUTE(U43)/60+SECOND(U43)/3600)</f>
        <v>17.33269138180067</v>
      </c>
      <c r="W43" s="15">
        <v>3</v>
      </c>
      <c r="X43" s="26"/>
    </row>
    <row r="44" spans="2:24" ht="14.25">
      <c r="B44" s="37">
        <v>77</v>
      </c>
      <c r="C44" s="91" t="s">
        <v>29</v>
      </c>
      <c r="D44" s="38" t="s">
        <v>20</v>
      </c>
      <c r="E44" s="39">
        <v>588</v>
      </c>
      <c r="F44" s="67">
        <v>0.0947337962962963</v>
      </c>
      <c r="G44" s="41"/>
      <c r="H44" s="37"/>
      <c r="I44" s="42"/>
      <c r="J44" s="65">
        <f>F44-F$43</f>
        <v>0.018043981481481494</v>
      </c>
      <c r="K44" s="67">
        <v>0.01965277777777778</v>
      </c>
      <c r="L44" s="69">
        <f>1.5/(HOUR(K44)+MINUTE(K44)/60+SECOND(K44)/3600)</f>
        <v>3.1802120141342756</v>
      </c>
      <c r="M44" s="37">
        <v>147</v>
      </c>
      <c r="N44" s="65"/>
      <c r="O44" s="67">
        <v>0.04670138888888889</v>
      </c>
      <c r="P44" s="69">
        <f>39.5/(HOUR(O44)+MINUTE(O44)/60+SECOND(O44)/3600)</f>
        <v>35.24163568773234</v>
      </c>
      <c r="Q44" s="37">
        <v>135</v>
      </c>
      <c r="R44" s="39"/>
      <c r="S44" s="48"/>
      <c r="T44" s="46"/>
      <c r="U44" s="67">
        <v>0.02837962962962963</v>
      </c>
      <c r="V44" s="69">
        <f>10/(HOUR(U44)+MINUTE(U44)/60+SECOND(U44)/3600)</f>
        <v>14.681892332789559</v>
      </c>
      <c r="W44" s="37">
        <v>51</v>
      </c>
      <c r="X44" s="48"/>
    </row>
    <row r="45" spans="2:24" ht="14.25">
      <c r="B45" s="15">
        <v>80</v>
      </c>
      <c r="C45" s="90" t="s">
        <v>146</v>
      </c>
      <c r="D45" s="90" t="s">
        <v>20</v>
      </c>
      <c r="E45" s="17">
        <v>118</v>
      </c>
      <c r="F45" s="66">
        <v>0.09502314814814815</v>
      </c>
      <c r="G45" s="19"/>
      <c r="H45" s="15"/>
      <c r="I45" s="20"/>
      <c r="J45" s="70">
        <f aca="true" t="shared" si="0" ref="J45:J57">F45-F$43</f>
        <v>0.01833333333333334</v>
      </c>
      <c r="K45" s="66">
        <v>0.018449074074074073</v>
      </c>
      <c r="L45" s="68">
        <f>1.5/(HOUR(K45)+MINUTE(K45)/60+SECOND(K45)/3600)</f>
        <v>3.3877038895859473</v>
      </c>
      <c r="M45" s="15">
        <v>91</v>
      </c>
      <c r="N45" s="70"/>
      <c r="O45" s="66">
        <v>0.04774305555555555</v>
      </c>
      <c r="P45" s="68">
        <f>39.5/(HOUR(O45)+MINUTE(O45)/60+SECOND(O45)/3600)</f>
        <v>34.472727272727276</v>
      </c>
      <c r="Q45" s="15">
        <v>172</v>
      </c>
      <c r="R45" s="17"/>
      <c r="S45" s="26"/>
      <c r="T45" s="24"/>
      <c r="U45" s="66">
        <v>0.02883101851851852</v>
      </c>
      <c r="V45" s="68">
        <f aca="true" t="shared" si="1" ref="V45:V57">10/(HOUR(U45)+MINUTE(U45)/60+SECOND(U45)/3600)</f>
        <v>14.452027298273785</v>
      </c>
      <c r="W45" s="15">
        <v>65</v>
      </c>
      <c r="X45" s="26"/>
    </row>
    <row r="46" spans="2:24" ht="14.25">
      <c r="B46" s="37">
        <v>103</v>
      </c>
      <c r="C46" s="91" t="s">
        <v>68</v>
      </c>
      <c r="D46" s="38" t="s">
        <v>20</v>
      </c>
      <c r="E46" s="39">
        <v>212</v>
      </c>
      <c r="F46" s="67">
        <v>0.09653935185185185</v>
      </c>
      <c r="G46" s="41"/>
      <c r="H46" s="37"/>
      <c r="I46" s="42"/>
      <c r="J46" s="65">
        <f t="shared" si="0"/>
        <v>0.01984953703703704</v>
      </c>
      <c r="K46" s="67">
        <v>0.017453703703703704</v>
      </c>
      <c r="L46" s="69">
        <f aca="true" t="shared" si="2" ref="L46:L57">1.5/(HOUR(K46)+MINUTE(K46)/60+SECOND(K46)/3600)</f>
        <v>3.5809018567639255</v>
      </c>
      <c r="M46" s="37">
        <v>56</v>
      </c>
      <c r="N46" s="65"/>
      <c r="O46" s="67">
        <v>0.04739583333333333</v>
      </c>
      <c r="P46" s="69">
        <f aca="true" t="shared" si="3" ref="P46:P57">39.5/(HOUR(O46)+MINUTE(O46)/60+SECOND(O46)/3600)</f>
        <v>34.72527472527473</v>
      </c>
      <c r="Q46" s="37">
        <v>163</v>
      </c>
      <c r="R46" s="39"/>
      <c r="S46" s="48"/>
      <c r="T46" s="46"/>
      <c r="U46" s="67">
        <v>0.031689814814814816</v>
      </c>
      <c r="V46" s="69">
        <f t="shared" si="1"/>
        <v>13.148283418553689</v>
      </c>
      <c r="W46" s="37">
        <v>153</v>
      </c>
      <c r="X46" s="48"/>
    </row>
    <row r="47" spans="2:24" ht="14.25">
      <c r="B47" s="15">
        <v>111</v>
      </c>
      <c r="C47" s="90" t="s">
        <v>78</v>
      </c>
      <c r="D47" s="90" t="s">
        <v>20</v>
      </c>
      <c r="E47" s="17">
        <v>299</v>
      </c>
      <c r="F47" s="66">
        <v>0.0971412037037037</v>
      </c>
      <c r="G47" s="19"/>
      <c r="H47" s="15"/>
      <c r="I47" s="20"/>
      <c r="J47" s="70">
        <f t="shared" si="0"/>
        <v>0.020451388888888894</v>
      </c>
      <c r="K47" s="66">
        <v>0.017488425925925925</v>
      </c>
      <c r="L47" s="68">
        <f t="shared" si="2"/>
        <v>3.57379219060225</v>
      </c>
      <c r="M47" s="15">
        <v>58</v>
      </c>
      <c r="N47" s="70"/>
      <c r="O47" s="66">
        <v>0.04743055555555556</v>
      </c>
      <c r="P47" s="68">
        <f t="shared" si="3"/>
        <v>34.69985358711567</v>
      </c>
      <c r="Q47" s="15">
        <v>165</v>
      </c>
      <c r="R47" s="17"/>
      <c r="S47" s="26"/>
      <c r="T47" s="24"/>
      <c r="U47" s="66">
        <v>0.03222222222222222</v>
      </c>
      <c r="V47" s="68">
        <f t="shared" si="1"/>
        <v>12.93103448275862</v>
      </c>
      <c r="W47" s="15">
        <v>173</v>
      </c>
      <c r="X47" s="26"/>
    </row>
    <row r="48" spans="2:24" ht="14.25">
      <c r="B48" s="37">
        <v>189</v>
      </c>
      <c r="C48" s="91" t="s">
        <v>141</v>
      </c>
      <c r="D48" s="38" t="s">
        <v>20</v>
      </c>
      <c r="E48" s="39">
        <v>447</v>
      </c>
      <c r="F48" s="67">
        <v>0.10148148148148149</v>
      </c>
      <c r="G48" s="41"/>
      <c r="H48" s="37"/>
      <c r="I48" s="42"/>
      <c r="J48" s="65">
        <f t="shared" si="0"/>
        <v>0.024791666666666684</v>
      </c>
      <c r="K48" s="67">
        <v>0.020694444444444446</v>
      </c>
      <c r="L48" s="69">
        <f t="shared" si="2"/>
        <v>3.0201342281879198</v>
      </c>
      <c r="M48" s="37">
        <v>225</v>
      </c>
      <c r="N48" s="65"/>
      <c r="O48" s="67">
        <v>0.048321759259259266</v>
      </c>
      <c r="P48" s="69">
        <f t="shared" si="3"/>
        <v>34.059880239520965</v>
      </c>
      <c r="Q48" s="37">
        <v>203</v>
      </c>
      <c r="R48" s="39"/>
      <c r="S48" s="48"/>
      <c r="T48" s="46"/>
      <c r="U48" s="67">
        <v>0.03246527777777778</v>
      </c>
      <c r="V48" s="69">
        <f t="shared" si="1"/>
        <v>12.834224598930481</v>
      </c>
      <c r="W48" s="37">
        <v>187</v>
      </c>
      <c r="X48" s="48"/>
    </row>
    <row r="49" spans="2:24" ht="14.25">
      <c r="B49" s="15">
        <v>205</v>
      </c>
      <c r="C49" s="90" t="s">
        <v>101</v>
      </c>
      <c r="D49" s="90" t="s">
        <v>20</v>
      </c>
      <c r="E49" s="17">
        <v>480</v>
      </c>
      <c r="F49" s="66">
        <v>0.10241898148148149</v>
      </c>
      <c r="G49" s="19"/>
      <c r="H49" s="15"/>
      <c r="I49" s="20"/>
      <c r="J49" s="70">
        <f t="shared" si="0"/>
        <v>0.025729166666666678</v>
      </c>
      <c r="K49" s="66">
        <v>0.02326388888888889</v>
      </c>
      <c r="L49" s="68">
        <f t="shared" si="2"/>
        <v>2.6865671641791042</v>
      </c>
      <c r="M49" s="15">
        <v>400</v>
      </c>
      <c r="N49" s="70"/>
      <c r="O49" s="66">
        <v>0.046238425925925926</v>
      </c>
      <c r="P49" s="68">
        <f t="shared" si="3"/>
        <v>35.59449311639549</v>
      </c>
      <c r="Q49" s="15">
        <v>118</v>
      </c>
      <c r="R49" s="17"/>
      <c r="S49" s="26"/>
      <c r="T49" s="24"/>
      <c r="U49" s="66">
        <v>0.032916666666666664</v>
      </c>
      <c r="V49" s="68">
        <f t="shared" si="1"/>
        <v>12.658227848101266</v>
      </c>
      <c r="W49" s="15">
        <v>207</v>
      </c>
      <c r="X49" s="26"/>
    </row>
    <row r="50" spans="2:24" ht="14.25">
      <c r="B50" s="37">
        <v>219</v>
      </c>
      <c r="C50" s="91" t="s">
        <v>86</v>
      </c>
      <c r="D50" s="38" t="s">
        <v>20</v>
      </c>
      <c r="E50" s="39">
        <v>30</v>
      </c>
      <c r="F50" s="67">
        <v>0.10315972222222221</v>
      </c>
      <c r="G50" s="41"/>
      <c r="H50" s="37"/>
      <c r="I50" s="42"/>
      <c r="J50" s="65">
        <f t="shared" si="0"/>
        <v>0.0264699074074074</v>
      </c>
      <c r="K50" s="67">
        <v>0.02262731481481482</v>
      </c>
      <c r="L50" s="69">
        <f t="shared" si="2"/>
        <v>2.762148337595908</v>
      </c>
      <c r="M50" s="37">
        <v>364</v>
      </c>
      <c r="N50" s="65"/>
      <c r="O50" s="67">
        <v>0.046250000000000006</v>
      </c>
      <c r="P50" s="69">
        <f t="shared" si="3"/>
        <v>35.585585585585584</v>
      </c>
      <c r="Q50" s="37">
        <v>120</v>
      </c>
      <c r="R50" s="39"/>
      <c r="S50" s="48"/>
      <c r="T50" s="46"/>
      <c r="U50" s="67">
        <v>0.03428240740740741</v>
      </c>
      <c r="V50" s="69">
        <f t="shared" si="1"/>
        <v>12.153950033760973</v>
      </c>
      <c r="W50" s="37">
        <v>269</v>
      </c>
      <c r="X50" s="48"/>
    </row>
    <row r="51" spans="2:24" ht="14.25">
      <c r="B51" s="15">
        <v>232</v>
      </c>
      <c r="C51" s="90" t="s">
        <v>90</v>
      </c>
      <c r="D51" s="90" t="s">
        <v>20</v>
      </c>
      <c r="E51" s="17">
        <v>603</v>
      </c>
      <c r="F51" s="66">
        <v>0.10394675925925927</v>
      </c>
      <c r="G51" s="19"/>
      <c r="H51" s="15"/>
      <c r="I51" s="20"/>
      <c r="J51" s="70">
        <f t="shared" si="0"/>
        <v>0.02725694444444446</v>
      </c>
      <c r="K51" s="66">
        <v>0.02238425925925926</v>
      </c>
      <c r="L51" s="68">
        <f t="shared" si="2"/>
        <v>2.792140641158221</v>
      </c>
      <c r="M51" s="15">
        <v>344</v>
      </c>
      <c r="N51" s="70"/>
      <c r="O51" s="66">
        <v>0.04846064814814815</v>
      </c>
      <c r="P51" s="68">
        <f t="shared" si="3"/>
        <v>33.9622641509434</v>
      </c>
      <c r="Q51" s="15">
        <v>214</v>
      </c>
      <c r="R51" s="17"/>
      <c r="S51" s="26"/>
      <c r="T51" s="24"/>
      <c r="U51" s="66">
        <v>0.03310185185185185</v>
      </c>
      <c r="V51" s="68">
        <f t="shared" si="1"/>
        <v>12.587412587412588</v>
      </c>
      <c r="W51" s="15">
        <v>213</v>
      </c>
      <c r="X51" s="26"/>
    </row>
    <row r="52" spans="2:24" ht="14.25">
      <c r="B52" s="37">
        <v>246</v>
      </c>
      <c r="C52" s="91" t="s">
        <v>181</v>
      </c>
      <c r="D52" s="38" t="s">
        <v>20</v>
      </c>
      <c r="E52" s="39">
        <v>145</v>
      </c>
      <c r="F52" s="67">
        <v>0.10447916666666666</v>
      </c>
      <c r="G52" s="41"/>
      <c r="H52" s="37"/>
      <c r="I52" s="42"/>
      <c r="J52" s="65">
        <f t="shared" si="0"/>
        <v>0.027789351851851857</v>
      </c>
      <c r="K52" s="67">
        <v>0.02045138888888889</v>
      </c>
      <c r="L52" s="69">
        <f t="shared" si="2"/>
        <v>3.0560271646859083</v>
      </c>
      <c r="M52" s="37">
        <v>208</v>
      </c>
      <c r="N52" s="65"/>
      <c r="O52" s="67">
        <v>0.04778935185185185</v>
      </c>
      <c r="P52" s="69">
        <f t="shared" si="3"/>
        <v>34.4393315572778</v>
      </c>
      <c r="Q52" s="37">
        <v>174</v>
      </c>
      <c r="R52" s="39"/>
      <c r="S52" s="48"/>
      <c r="T52" s="46"/>
      <c r="U52" s="67">
        <v>0.036238425925925924</v>
      </c>
      <c r="V52" s="69">
        <f t="shared" si="1"/>
        <v>11.497923985946981</v>
      </c>
      <c r="W52" s="37">
        <v>341</v>
      </c>
      <c r="X52" s="48"/>
    </row>
    <row r="53" spans="2:24" ht="14.25">
      <c r="B53" s="15">
        <v>333</v>
      </c>
      <c r="C53" s="90" t="s">
        <v>35</v>
      </c>
      <c r="D53" s="90" t="s">
        <v>20</v>
      </c>
      <c r="E53" s="17">
        <v>78</v>
      </c>
      <c r="F53" s="66">
        <v>0.10947916666666667</v>
      </c>
      <c r="G53" s="19"/>
      <c r="H53" s="15"/>
      <c r="I53" s="20"/>
      <c r="J53" s="70">
        <f t="shared" si="0"/>
        <v>0.03278935185185186</v>
      </c>
      <c r="K53" s="66">
        <v>0.019930555555555556</v>
      </c>
      <c r="L53" s="68">
        <f t="shared" si="2"/>
        <v>3.1358885017421603</v>
      </c>
      <c r="M53" s="15">
        <v>173</v>
      </c>
      <c r="N53" s="70"/>
      <c r="O53" s="66">
        <v>0.052314814814814814</v>
      </c>
      <c r="P53" s="68">
        <f t="shared" si="3"/>
        <v>31.460176991150444</v>
      </c>
      <c r="Q53" s="15">
        <v>373</v>
      </c>
      <c r="R53" s="17"/>
      <c r="S53" s="26"/>
      <c r="T53" s="24"/>
      <c r="U53" s="66">
        <v>0.0372337962962963</v>
      </c>
      <c r="V53" s="68">
        <f t="shared" si="1"/>
        <v>11.1905502020516</v>
      </c>
      <c r="W53" s="15">
        <v>376</v>
      </c>
      <c r="X53" s="26"/>
    </row>
    <row r="54" spans="2:24" ht="14.25">
      <c r="B54" s="37">
        <v>443</v>
      </c>
      <c r="C54" s="91" t="s">
        <v>81</v>
      </c>
      <c r="D54" s="38" t="s">
        <v>20</v>
      </c>
      <c r="E54" s="39">
        <v>167</v>
      </c>
      <c r="F54" s="67">
        <v>0.11810185185185185</v>
      </c>
      <c r="G54" s="41"/>
      <c r="H54" s="37"/>
      <c r="I54" s="42"/>
      <c r="J54" s="65">
        <f t="shared" si="0"/>
        <v>0.04141203703703704</v>
      </c>
      <c r="K54" s="67">
        <v>0.02181712962962963</v>
      </c>
      <c r="L54" s="69">
        <f t="shared" si="2"/>
        <v>2.8647214854111405</v>
      </c>
      <c r="M54" s="37">
        <v>298</v>
      </c>
      <c r="N54" s="65"/>
      <c r="O54" s="67">
        <v>0.05564814814814815</v>
      </c>
      <c r="P54" s="69">
        <f t="shared" si="3"/>
        <v>29.5757071547421</v>
      </c>
      <c r="Q54" s="37">
        <v>452</v>
      </c>
      <c r="R54" s="39"/>
      <c r="S54" s="48"/>
      <c r="T54" s="46"/>
      <c r="U54" s="67">
        <v>0.040636574074074075</v>
      </c>
      <c r="V54" s="69">
        <f t="shared" si="1"/>
        <v>10.253489034463115</v>
      </c>
      <c r="W54" s="37">
        <v>451</v>
      </c>
      <c r="X54" s="48"/>
    </row>
    <row r="55" spans="2:24" ht="14.25">
      <c r="B55" s="15">
        <v>490</v>
      </c>
      <c r="C55" s="90" t="s">
        <v>182</v>
      </c>
      <c r="D55" s="90" t="s">
        <v>20</v>
      </c>
      <c r="E55" s="17">
        <v>322</v>
      </c>
      <c r="F55" s="66">
        <v>0.1234837962962963</v>
      </c>
      <c r="G55" s="19"/>
      <c r="H55" s="15"/>
      <c r="I55" s="20"/>
      <c r="J55" s="70">
        <f t="shared" si="0"/>
        <v>0.04679398148148149</v>
      </c>
      <c r="K55" s="66">
        <v>0.022430555555555554</v>
      </c>
      <c r="L55" s="68">
        <f t="shared" si="2"/>
        <v>2.7863777089783284</v>
      </c>
      <c r="M55" s="15">
        <v>350</v>
      </c>
      <c r="N55" s="70"/>
      <c r="O55" s="66">
        <v>0.05914351851851852</v>
      </c>
      <c r="P55" s="68">
        <f t="shared" si="3"/>
        <v>27.827788649706456</v>
      </c>
      <c r="Q55" s="15">
        <v>508</v>
      </c>
      <c r="R55" s="17"/>
      <c r="S55" s="26"/>
      <c r="T55" s="24"/>
      <c r="U55" s="66">
        <v>0.04190972222222222</v>
      </c>
      <c r="V55" s="68">
        <f t="shared" si="1"/>
        <v>9.942004971002484</v>
      </c>
      <c r="W55" s="15">
        <v>475</v>
      </c>
      <c r="X55" s="26"/>
    </row>
    <row r="56" spans="2:24" ht="14.25">
      <c r="B56" s="37">
        <v>503</v>
      </c>
      <c r="C56" s="91" t="s">
        <v>92</v>
      </c>
      <c r="D56" s="38" t="s">
        <v>20</v>
      </c>
      <c r="E56" s="39">
        <v>283</v>
      </c>
      <c r="F56" s="67">
        <v>0.12582175925925926</v>
      </c>
      <c r="G56" s="41"/>
      <c r="H56" s="37"/>
      <c r="I56" s="42"/>
      <c r="J56" s="65">
        <f t="shared" si="0"/>
        <v>0.04913194444444445</v>
      </c>
      <c r="K56" s="67">
        <v>0.02630787037037037</v>
      </c>
      <c r="L56" s="69">
        <f t="shared" si="2"/>
        <v>2.375714914210295</v>
      </c>
      <c r="M56" s="37">
        <v>505</v>
      </c>
      <c r="N56" s="65"/>
      <c r="O56" s="67">
        <v>0.05760416666666667</v>
      </c>
      <c r="P56" s="69">
        <f t="shared" si="3"/>
        <v>28.57142857142857</v>
      </c>
      <c r="Q56" s="37">
        <v>490</v>
      </c>
      <c r="R56" s="39"/>
      <c r="S56" s="48"/>
      <c r="T56" s="46"/>
      <c r="U56" s="67">
        <v>0.04190972222222222</v>
      </c>
      <c r="V56" s="69">
        <f t="shared" si="1"/>
        <v>9.942004971002484</v>
      </c>
      <c r="W56" s="37">
        <v>476</v>
      </c>
      <c r="X56" s="48"/>
    </row>
    <row r="57" spans="2:24" ht="14.25">
      <c r="B57" s="15" t="s">
        <v>93</v>
      </c>
      <c r="C57" s="90" t="s">
        <v>117</v>
      </c>
      <c r="D57" s="90" t="s">
        <v>20</v>
      </c>
      <c r="E57" s="17">
        <v>211</v>
      </c>
      <c r="F57" s="66">
        <v>0.10023148148148148</v>
      </c>
      <c r="G57" s="19"/>
      <c r="H57" s="15"/>
      <c r="I57" s="20"/>
      <c r="J57" s="70">
        <f t="shared" si="0"/>
        <v>0.02354166666666667</v>
      </c>
      <c r="K57" s="66">
        <v>0.019664351851851853</v>
      </c>
      <c r="L57" s="68">
        <f t="shared" si="2"/>
        <v>3.178340200117716</v>
      </c>
      <c r="M57" s="15"/>
      <c r="N57" s="70"/>
      <c r="O57" s="66">
        <v>0.04721064814814815</v>
      </c>
      <c r="P57" s="68">
        <f t="shared" si="3"/>
        <v>34.86148565824957</v>
      </c>
      <c r="Q57" s="15"/>
      <c r="R57" s="17"/>
      <c r="S57" s="26"/>
      <c r="T57" s="24"/>
      <c r="U57" s="66">
        <v>0.03335648148148148</v>
      </c>
      <c r="V57" s="68">
        <f t="shared" si="1"/>
        <v>12.491325468424705</v>
      </c>
      <c r="W57" s="15"/>
      <c r="X57" s="26"/>
    </row>
  </sheetData>
  <sheetProtection/>
  <mergeCells count="24">
    <mergeCell ref="F34:I34"/>
    <mergeCell ref="K34:M34"/>
    <mergeCell ref="O34:S34"/>
    <mergeCell ref="U34:X34"/>
    <mergeCell ref="F41:I41"/>
    <mergeCell ref="K41:M41"/>
    <mergeCell ref="O41:S41"/>
    <mergeCell ref="U41:X41"/>
    <mergeCell ref="O12:S12"/>
    <mergeCell ref="U12:X12"/>
    <mergeCell ref="F19:I19"/>
    <mergeCell ref="K19:M19"/>
    <mergeCell ref="O19:S19"/>
    <mergeCell ref="U19:X19"/>
    <mergeCell ref="F5:I5"/>
    <mergeCell ref="K5:M5"/>
    <mergeCell ref="O5:S5"/>
    <mergeCell ref="U5:X5"/>
    <mergeCell ref="F28:I28"/>
    <mergeCell ref="K28:M28"/>
    <mergeCell ref="O28:S28"/>
    <mergeCell ref="U28:X28"/>
    <mergeCell ref="F12:I12"/>
    <mergeCell ref="K12:M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ADMINIBM</dc:creator>
  <cp:keywords/>
  <dc:description/>
  <cp:lastModifiedBy>ADMINIBM</cp:lastModifiedBy>
  <dcterms:created xsi:type="dcterms:W3CDTF">2014-04-27T15:09:41Z</dcterms:created>
  <dcterms:modified xsi:type="dcterms:W3CDTF">2014-10-10T15:51:40Z</dcterms:modified>
  <cp:category/>
  <cp:version/>
  <cp:contentType/>
  <cp:contentStatus/>
</cp:coreProperties>
</file>